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Takamitsu Sugihara\Documents\Workspace\GeoEval_Gr\RdPT\メタデータシートほか課題関係\送付用MSD等YK24-11\"/>
    </mc:Choice>
  </mc:AlternateContent>
  <xr:revisionPtr revIDLastSave="0" documentId="13_ncr:1_{8AC2A58A-68F0-499D-8F71-962681C0EE65}" xr6:coauthVersionLast="47" xr6:coauthVersionMax="47" xr10:uidLastSave="{00000000-0000-0000-0000-000000000000}"/>
  <bookViews>
    <workbookView xWindow="3090" yWindow="2280" windowWidth="19200" windowHeight="13875" tabRatio="896" firstSheet="1" activeTab="5" xr2:uid="{00000000-000D-0000-FFFF-FFFF00000000}"/>
  </bookViews>
  <sheets>
    <sheet name="提出依頼-Submission_Request" sheetId="48" r:id="rId1"/>
    <sheet name="記入方法_How_To_Fill In" sheetId="49" r:id="rId2"/>
    <sheet name="参考資料-Read_Me" sheetId="50" r:id="rId3"/>
    <sheet name="選択肢" sheetId="5" r:id="rId4"/>
    <sheet name="クルーズサマリ-Cruise_Summary" sheetId="54" r:id="rId5"/>
    <sheet name="(A)課題リスト-Proposal_List" sheetId="6" r:id="rId6"/>
    <sheet name="(B)研究者リスト-Scientist_List" sheetId="30" r:id="rId7"/>
    <sheet name="(C)航海情報-Cruise_Info" sheetId="8" r:id="rId8"/>
    <sheet name="(D)船体装備機器-EQP_Onboard" sheetId="38" r:id="rId9"/>
    <sheet name="(E)その他機器 (観測技術員)-EQP_by_Tech" sheetId="36" r:id="rId10"/>
    <sheet name="(E)その他機器 (研究者)-EQP_by_Scientist" sheetId="15" r:id="rId11"/>
    <sheet name="(F)潜航情報" sheetId="17" r:id="rId12"/>
    <sheet name="(F)Dive_Info" sheetId="52" r:id="rId13"/>
    <sheet name="(G)潜水船取得データ-Dive_Data" sheetId="19" r:id="rId14"/>
    <sheet name="(H)研究者持帰データ" sheetId="37" r:id="rId15"/>
    <sheet name="(H)Data_for_Scientist" sheetId="53" r:id="rId16"/>
    <sheet name="(I)設置・回収リスト-Subsea_EQP_List" sheetId="28" r:id="rId17"/>
  </sheets>
  <definedNames>
    <definedName name="A_課題リスト" comment="(A)課題リストの課題番号">'(A)課題リスト-Proposal_List'!$E$15:$E$35</definedName>
    <definedName name="A_課題種別リスト" comment="(A)課題種別のリスト">選択肢!$D$51:$D$56</definedName>
    <definedName name="A_課題名リスト_英語" comment="(A)課題名のリスト">'(A)課題リスト-Proposal_List'!$G$15:$G$35</definedName>
    <definedName name="A_課題名リスト_日本語" comment="(A)課題名のリスト">'(A)課題リスト-Proposal_List'!$F$15:$F$35</definedName>
    <definedName name="A_航海種別" comment="(A)課題リストの航海種別">'(A)課題リスト-Proposal_List'!$D$7</definedName>
    <definedName name="A_航海種別リスト" comment="航海種別の選択、「所内利用」と「共同利用公募」">選択肢!$C$51:$C$55</definedName>
    <definedName name="A_航海番号" comment="(A)課題リストの航海番号">'(A)課題リスト-Proposal_List'!$D$6</definedName>
    <definedName name="A_航海名_英語" comment="(A)課題リストの航海名の英語">'(A)課題リスト-Proposal_List'!$G$9</definedName>
    <definedName name="A_航海名_日本語" comment="(A)課題リストの航海名の日本語">'(A)課題リスト-Proposal_List'!$D$9</definedName>
    <definedName name="A_船舶名" comment="(A)課題リストの船舶名">'(A)課題リスト-Proposal_List'!$D$5</definedName>
    <definedName name="B_課題代表" comment="研究者種別の選択">選択肢!$C$67:$C$71</definedName>
    <definedName name="B_課題代表リスト">'(B)研究者リスト-Scientist_List'!$C$15:$F$115</definedName>
    <definedName name="B_研究者リスト_日本語" comment="(B)研究者リストの日本語">'(B)研究者リスト-Scientist_List'!$F$15:$I$115</definedName>
    <definedName name="B_研究者名" comment="(B)研究者リストの選択">'(B)研究者リスト-Scientist_List'!$F$15:$F$115</definedName>
    <definedName name="B_乗船の有無" comment="「乗船」と「非乗船」の選択">選択肢!$C$75:$C$77</definedName>
    <definedName name="C_帰港地_英語">'(C)航海情報-Cruise_Info'!$D$25</definedName>
    <definedName name="C_帰港地_日本語">'(C)航海情報-Cruise_Info'!$C$25</definedName>
    <definedName name="C_帰港日">'(C)航海情報-Cruise_Info'!$E$25</definedName>
    <definedName name="C_首席研究者">'(C)航海情報-Cruise_Info'!$C$41</definedName>
    <definedName name="C_出港地_英語">'(C)航海情報-Cruise_Info'!$D$18</definedName>
    <definedName name="C_出港地_日本語">'(C)航海情報-Cruise_Info'!$C$18</definedName>
    <definedName name="C_出港日">'(C)航海情報-Cruise_Info'!$E$18</definedName>
    <definedName name="C_調査海域_英語">'(C)航海情報-Cruise_Info'!$E$10</definedName>
    <definedName name="C_調査海域_日本語">'(C)航海情報-Cruise_Info'!$C$10</definedName>
    <definedName name="C_調査概要_英語">'(C)航海情報-Cruise_Info'!$E$49</definedName>
    <definedName name="C_調査概要_日本語">'(C)航海情報-Cruise_Info'!$C$49</definedName>
    <definedName name="D_船体装備機器リスト">選択肢!$C$80:$H$110</definedName>
    <definedName name="D_定常観測機器">選択肢!$C$113:$H$143</definedName>
    <definedName name="E_MOLMEC">選択肢!$G$153:$G$182</definedName>
    <definedName name="E_MWJ">選択肢!$C$153:$C$182</definedName>
    <definedName name="E_MWJ_みらい">選択肢!$D$153:$D$182</definedName>
    <definedName name="E_NME">選択肢!$E$153:$E$182</definedName>
    <definedName name="E_NME_かいめい">選択肢!$F$153:$F$182</definedName>
    <definedName name="E_運用担当社">選択肢!$C$146:$C$149</definedName>
    <definedName name="F_潜航概要_キーワード" comment="「１」の選択">選択肢!$C$201:$C$202</definedName>
    <definedName name="F_潜航地点種別_英語">選択肢!$D$191:$D$198</definedName>
    <definedName name="F_潜航地点種別_日本語">選択肢!$C$191:$C$198</definedName>
    <definedName name="G_潜水船_データ">選択肢!$C$245:$R$258</definedName>
    <definedName name="G_潜水船_映像・画像">選択肢!$C$205:$M$218</definedName>
    <definedName name="H_持帰りリスト_英語">選択肢!$C$338:$H$408</definedName>
    <definedName name="H_持帰りリスト_日本語">選択肢!$C$265:$H$335</definedName>
    <definedName name="H_潜水船_映像・画像_英語">選択肢!$C$225:$L$238</definedName>
    <definedName name="I_可不可">選択肢!$C$439:$C$442</definedName>
    <definedName name="I_回収_未定">選択肢!$C$423:$C$428</definedName>
    <definedName name="I_設置の種別">選択肢!$C$418:$C$420</definedName>
    <definedName name="I_設置回収">選択肢!$C$431:$C$436</definedName>
    <definedName name="I_測器の種別">選択肢!$C$411:$C$415</definedName>
    <definedName name="_xlnm.Print_Area" localSheetId="5">'(A)課題リスト-Proposal_List'!$A$1:$I$36</definedName>
    <definedName name="_xlnm.Print_Area" localSheetId="6">'(B)研究者リスト-Scientist_List'!$A$1:$L$119</definedName>
    <definedName name="_xlnm.Print_Area" localSheetId="7">'(C)航海情報-Cruise_Info'!$A$1:$H$45</definedName>
    <definedName name="_xlnm.Print_Area" localSheetId="8">'(D)船体装備機器-EQP_Onboard'!$A$1:$G$85</definedName>
    <definedName name="_xlnm.Print_Area" localSheetId="9">'(E)その他機器 (観測技術員)-EQP_by_Tech'!$A$1:$I$98</definedName>
    <definedName name="_xlnm.Print_Area" localSheetId="10">'(E)その他機器 (研究者)-EQP_by_Scientist'!$A$1:$I$74</definedName>
    <definedName name="_xlnm.Print_Area" localSheetId="12">'(F)Dive_Info'!$A$1:$R$78</definedName>
    <definedName name="_xlnm.Print_Area" localSheetId="11">'(F)潜航情報'!$A$1:$R$77</definedName>
    <definedName name="_xlnm.Print_Area" localSheetId="13">'(G)潜水船取得データ-Dive_Data'!$A$1:$AF$89</definedName>
    <definedName name="_xlnm.Print_Area" localSheetId="15">'(H)Data_for_Scientist'!$A$1:$J$118</definedName>
    <definedName name="_xlnm.Print_Area" localSheetId="14">'(H)研究者持帰データ'!$A$1:$J$118</definedName>
    <definedName name="_xlnm.Print_Area" localSheetId="16">'(I)設置・回収リスト-Subsea_EQP_List'!$A$1:$AA$70</definedName>
    <definedName name="_xlnm.Print_Area" localSheetId="4">'クルーズサマリ-Cruise_Summary'!$A$2:$V$204</definedName>
    <definedName name="_xlnm.Print_Area" localSheetId="1">'記入方法_How_To_Fill In'!$B$1:$G$19</definedName>
    <definedName name="_xlnm.Print_Area" localSheetId="2">'参考資料-Read_Me'!$A$1:$F$14</definedName>
    <definedName name="_xlnm.Print_Area" localSheetId="3">選択肢!$A$1:$R$483</definedName>
    <definedName name="_xlnm.Print_Area" localSheetId="0">'提出依頼-Submission_Request'!$A$1:$C$28</definedName>
    <definedName name="Z_94AA8353_3E9C_4830_8158_93A6E74B3269_.wvu.Cols" localSheetId="12" hidden="1">'(F)Dive_Info'!#REF!</definedName>
    <definedName name="Z_94AA8353_3E9C_4830_8158_93A6E74B3269_.wvu.Cols" localSheetId="11" hidden="1">'(F)潜航情報'!#REF!</definedName>
    <definedName name="Z_94AA8353_3E9C_4830_8158_93A6E74B3269_.wvu.PrintArea" localSheetId="5" hidden="1">'(A)課題リスト-Proposal_List'!$A$1:$I$36</definedName>
    <definedName name="Z_94AA8353_3E9C_4830_8158_93A6E74B3269_.wvu.PrintArea" localSheetId="6" hidden="1">'(B)研究者リスト-Scientist_List'!$A$1:$L$115</definedName>
    <definedName name="Z_94AA8353_3E9C_4830_8158_93A6E74B3269_.wvu.PrintArea" localSheetId="7" hidden="1">'(C)航海情報-Cruise_Info'!$A$1:$H$45</definedName>
    <definedName name="Z_94AA8353_3E9C_4830_8158_93A6E74B3269_.wvu.PrintArea" localSheetId="8" hidden="1">'(D)船体装備機器-EQP_Onboard'!$A$1:$G$85</definedName>
    <definedName name="Z_94AA8353_3E9C_4830_8158_93A6E74B3269_.wvu.PrintArea" localSheetId="9" hidden="1">'(E)その他機器 (観測技術員)-EQP_by_Tech'!$A$1:$I$98</definedName>
    <definedName name="Z_94AA8353_3E9C_4830_8158_93A6E74B3269_.wvu.PrintArea" localSheetId="10" hidden="1">'(E)その他機器 (研究者)-EQP_by_Scientist'!$A$1:$I$74</definedName>
    <definedName name="Z_94AA8353_3E9C_4830_8158_93A6E74B3269_.wvu.PrintArea" localSheetId="12" hidden="1">'(F)Dive_Info'!$A$1:$R$78</definedName>
    <definedName name="Z_94AA8353_3E9C_4830_8158_93A6E74B3269_.wvu.PrintArea" localSheetId="11" hidden="1">'(F)潜航情報'!$A$1:$R$77</definedName>
    <definedName name="Z_94AA8353_3E9C_4830_8158_93A6E74B3269_.wvu.PrintArea" localSheetId="13" hidden="1">'(G)潜水船取得データ-Dive_Data'!$A$1:$AF$89</definedName>
    <definedName name="Z_94AA8353_3E9C_4830_8158_93A6E74B3269_.wvu.PrintArea" localSheetId="15" hidden="1">'(H)Data_for_Scientist'!$A$1:$I$118</definedName>
    <definedName name="Z_94AA8353_3E9C_4830_8158_93A6E74B3269_.wvu.PrintArea" localSheetId="14" hidden="1">'(H)研究者持帰データ'!$A$1:$I$118</definedName>
    <definedName name="Z_94AA8353_3E9C_4830_8158_93A6E74B3269_.wvu.PrintArea" localSheetId="16" hidden="1">'(I)設置・回収リスト-Subsea_EQP_List'!$A$1:$AA$70</definedName>
    <definedName name="Z_94AA8353_3E9C_4830_8158_93A6E74B3269_.wvu.PrintArea" localSheetId="1" hidden="1">'記入方法_How_To_Fill In'!$B$1:$E$19</definedName>
    <definedName name="Z_94AA8353_3E9C_4830_8158_93A6E74B3269_.wvu.PrintArea" localSheetId="2" hidden="1">'参考資料-Read_Me'!#REF!</definedName>
    <definedName name="Z_94AA8353_3E9C_4830_8158_93A6E74B3269_.wvu.PrintArea" localSheetId="3" hidden="1">選択肢!$A$1:$R$434</definedName>
    <definedName name="Z_94AA8353_3E9C_4830_8158_93A6E74B3269_.wvu.PrintArea" localSheetId="0" hidden="1">'提出依頼-Submission_Request'!$A$1:$C$27</definedName>
    <definedName name="選択肢_Yes_No">選択肢!$D$10:$D$12</definedName>
    <definedName name="選択肢_データ提出者">選択肢!$C$20:$C$26</definedName>
    <definedName name="選択肢_メディア">選択肢!$C$29:$C$38</definedName>
    <definedName name="選択肢_緯度フラグ">選択肢!$C$186:$C$188</definedName>
    <definedName name="選択肢_経度フラグ">選択肢!$D$186:$D$188</definedName>
    <definedName name="選択肢_実施" comment="「実施」と「-」の選択">選択肢!$C$15:$C$17</definedName>
    <definedName name="選択肢_潜水船入力_英語">選択肢!$C$225:$C$238</definedName>
    <definedName name="選択肢_潜水船入力_日本語" comment="潜水船船名の選択">選択肢!$C$205:$C$218</definedName>
    <definedName name="選択肢_船舶名リスト_英語">選択肢!$C$41:$D$47</definedName>
    <definedName name="選択肢_船舶名リスト_日本語">選択肢!$C$41:$C$48</definedName>
    <definedName name="選択肢_年度" comment="西暦4桁の選択">選択肢!$C$61:$C$64</definedName>
    <definedName name="選択肢_有無" comment="「有」と「-」の選択">選択肢!$C$10:$C$12</definedName>
  </definedNames>
  <calcPr calcId="191029"/>
  <customWorkbookViews>
    <customWorkbookView name="minamizawa - 個人用ビュー" guid="{94AA8353-3E9C-4830-8158-93A6E74B3269}" mergeInterval="0" personalView="1" maximized="1" xWindow="1" yWindow="1" windowWidth="1283" windowHeight="759" tabRatio="879" activeSheetId="1"/>
  </customWorkbookViews>
</workbook>
</file>

<file path=xl/calcChain.xml><?xml version="1.0" encoding="utf-8"?>
<calcChain xmlns="http://schemas.openxmlformats.org/spreadsheetml/2006/main">
  <c r="B39" i="53" l="1"/>
  <c r="B42" i="36"/>
  <c r="B41" i="36"/>
  <c r="B40" i="36"/>
  <c r="B39" i="36"/>
  <c r="B38" i="36"/>
  <c r="B37" i="36"/>
  <c r="B36" i="36"/>
  <c r="B35" i="36"/>
  <c r="B34" i="36"/>
  <c r="B33" i="36"/>
  <c r="B32" i="36"/>
  <c r="B31" i="36"/>
  <c r="B30" i="36"/>
  <c r="B29" i="36"/>
  <c r="B28" i="36"/>
  <c r="B27" i="36"/>
  <c r="B26" i="36"/>
  <c r="B25" i="36"/>
  <c r="B24" i="36"/>
  <c r="B23" i="36"/>
  <c r="B22" i="36"/>
  <c r="B21" i="36"/>
  <c r="B20" i="36"/>
  <c r="B19" i="36"/>
  <c r="B18" i="36"/>
  <c r="B17" i="36"/>
  <c r="B16" i="36"/>
  <c r="B15" i="36"/>
  <c r="B14" i="36"/>
  <c r="B13" i="36"/>
  <c r="E14" i="36" l="1"/>
  <c r="D31" i="38" l="1"/>
  <c r="D41" i="38"/>
  <c r="D40" i="38"/>
  <c r="D39" i="38"/>
  <c r="D38" i="38"/>
  <c r="D37" i="38"/>
  <c r="D36" i="38"/>
  <c r="D35" i="38"/>
  <c r="D34" i="38"/>
  <c r="D33" i="38"/>
  <c r="D32" i="38"/>
  <c r="D30" i="38"/>
  <c r="D29" i="38"/>
  <c r="D28" i="38"/>
  <c r="D27" i="38"/>
  <c r="D26" i="38"/>
  <c r="D25" i="38"/>
  <c r="D24" i="38"/>
  <c r="D23" i="38"/>
  <c r="D22" i="38"/>
  <c r="D21" i="38"/>
  <c r="D20" i="38"/>
  <c r="D19" i="38"/>
  <c r="D18" i="38"/>
  <c r="D17" i="38"/>
  <c r="D16" i="38"/>
  <c r="D15" i="38"/>
  <c r="D14" i="38"/>
  <c r="D13" i="38"/>
  <c r="D12" i="38"/>
  <c r="B36" i="38"/>
  <c r="B13" i="38"/>
  <c r="B14" i="38"/>
  <c r="B15" i="38"/>
  <c r="B16" i="38"/>
  <c r="B17" i="38"/>
  <c r="B18" i="38"/>
  <c r="B19" i="38"/>
  <c r="B20" i="38"/>
  <c r="B21" i="38"/>
  <c r="B22" i="38"/>
  <c r="B23" i="38"/>
  <c r="B24" i="38"/>
  <c r="B25" i="38"/>
  <c r="B26" i="38"/>
  <c r="B27" i="38"/>
  <c r="B28" i="38"/>
  <c r="B29" i="38"/>
  <c r="B30" i="38"/>
  <c r="B31" i="38"/>
  <c r="B32" i="38"/>
  <c r="B33" i="38"/>
  <c r="B34" i="38"/>
  <c r="B35" i="38"/>
  <c r="B37" i="38"/>
  <c r="B38" i="38"/>
  <c r="B39" i="38"/>
  <c r="B40" i="38"/>
  <c r="B41" i="38"/>
  <c r="B12" i="38"/>
  <c r="B42" i="8" l="1"/>
  <c r="B43" i="38" l="1"/>
  <c r="B41" i="8" l="1"/>
  <c r="D15" i="54"/>
  <c r="D12" i="54"/>
  <c r="Q137" i="54" l="1"/>
  <c r="Q136" i="54"/>
  <c r="Q135" i="54"/>
  <c r="Q134" i="54"/>
  <c r="Q133" i="54"/>
  <c r="Q132" i="54"/>
  <c r="Q131" i="54"/>
  <c r="Q130" i="54"/>
  <c r="Q129" i="54"/>
  <c r="Q128" i="54"/>
  <c r="Q127" i="54"/>
  <c r="Q126" i="54"/>
  <c r="Q125" i="54"/>
  <c r="Q124" i="54"/>
  <c r="Q123" i="54"/>
  <c r="Q122" i="54"/>
  <c r="Q121" i="54"/>
  <c r="Q120" i="54"/>
  <c r="Q119" i="54"/>
  <c r="O137" i="54"/>
  <c r="O136" i="54"/>
  <c r="O135" i="54"/>
  <c r="O134" i="54"/>
  <c r="O133" i="54"/>
  <c r="O132" i="54"/>
  <c r="O131" i="54"/>
  <c r="O130" i="54"/>
  <c r="O129" i="54"/>
  <c r="O128" i="54"/>
  <c r="O127" i="54"/>
  <c r="O126" i="54"/>
  <c r="O125" i="54"/>
  <c r="O124" i="54"/>
  <c r="O123" i="54"/>
  <c r="O122" i="54"/>
  <c r="O121" i="54"/>
  <c r="O120" i="54"/>
  <c r="O119" i="54"/>
  <c r="F137" i="54"/>
  <c r="F136" i="54"/>
  <c r="F135" i="54"/>
  <c r="F134" i="54"/>
  <c r="F133" i="54"/>
  <c r="F132" i="54"/>
  <c r="F131" i="54"/>
  <c r="F130" i="54"/>
  <c r="F129" i="54"/>
  <c r="F128" i="54"/>
  <c r="F127" i="54"/>
  <c r="F126" i="54"/>
  <c r="F125" i="54"/>
  <c r="F124" i="54"/>
  <c r="F123" i="54"/>
  <c r="F122" i="54"/>
  <c r="F121" i="54"/>
  <c r="F120" i="54"/>
  <c r="F119" i="54"/>
  <c r="D137" i="54"/>
  <c r="D136" i="54"/>
  <c r="D135" i="54"/>
  <c r="D134" i="54"/>
  <c r="D133" i="54"/>
  <c r="D132" i="54"/>
  <c r="D131" i="54"/>
  <c r="D130" i="54"/>
  <c r="D129" i="54"/>
  <c r="D128" i="54"/>
  <c r="D127" i="54"/>
  <c r="D126" i="54"/>
  <c r="D125" i="54"/>
  <c r="D124" i="54"/>
  <c r="D123" i="54"/>
  <c r="D122" i="54"/>
  <c r="D121" i="54"/>
  <c r="D120" i="54"/>
  <c r="D119" i="54"/>
  <c r="Q118" i="54"/>
  <c r="O118" i="54"/>
  <c r="F118" i="54"/>
  <c r="D118" i="54"/>
  <c r="C5" i="36"/>
  <c r="E7" i="30"/>
  <c r="B77" i="53"/>
  <c r="B76" i="53"/>
  <c r="B75" i="53"/>
  <c r="B74" i="53"/>
  <c r="B73" i="53"/>
  <c r="B72" i="53"/>
  <c r="B71" i="53"/>
  <c r="B70" i="53"/>
  <c r="B69" i="53"/>
  <c r="B68" i="53"/>
  <c r="B67" i="53"/>
  <c r="B66" i="53"/>
  <c r="B65" i="53"/>
  <c r="B64" i="53"/>
  <c r="B63" i="53"/>
  <c r="B62" i="53"/>
  <c r="B61" i="53"/>
  <c r="B60" i="53"/>
  <c r="B59" i="53"/>
  <c r="B58" i="53"/>
  <c r="B57" i="53"/>
  <c r="B56" i="53"/>
  <c r="B55" i="53"/>
  <c r="B54" i="53"/>
  <c r="B53" i="53"/>
  <c r="B52" i="53"/>
  <c r="B51" i="53"/>
  <c r="B50" i="53"/>
  <c r="B49" i="53"/>
  <c r="B48" i="53"/>
  <c r="B47" i="53"/>
  <c r="B46" i="53"/>
  <c r="B45" i="53"/>
  <c r="B44" i="53"/>
  <c r="B43" i="53"/>
  <c r="B42" i="53"/>
  <c r="B41" i="53"/>
  <c r="B40" i="53"/>
  <c r="B38" i="53"/>
  <c r="B37" i="53"/>
  <c r="B36" i="53"/>
  <c r="B35" i="53"/>
  <c r="B34" i="53"/>
  <c r="B33" i="53"/>
  <c r="B32" i="53"/>
  <c r="B31" i="53"/>
  <c r="B30" i="53"/>
  <c r="B29" i="53"/>
  <c r="B28" i="53"/>
  <c r="B27" i="53"/>
  <c r="B26" i="53"/>
  <c r="B25" i="53"/>
  <c r="B24" i="53"/>
  <c r="B23" i="53"/>
  <c r="B22" i="53"/>
  <c r="B21" i="53"/>
  <c r="B20" i="53"/>
  <c r="B19" i="53"/>
  <c r="B18" i="53"/>
  <c r="B17" i="53"/>
  <c r="B16" i="53"/>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D6" i="53"/>
  <c r="C5" i="38"/>
  <c r="D6" i="37"/>
  <c r="D41" i="8"/>
  <c r="D42" i="8"/>
  <c r="I3" i="6"/>
  <c r="L3" i="30"/>
  <c r="F8" i="38"/>
  <c r="E8" i="8"/>
  <c r="D44" i="8"/>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C51" i="30"/>
  <c r="C52" i="30"/>
  <c r="C53" i="30"/>
  <c r="C54" i="30"/>
  <c r="C55" i="30"/>
  <c r="C56" i="30"/>
  <c r="C57" i="30"/>
  <c r="C58" i="30"/>
  <c r="C59" i="30"/>
  <c r="C60"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C86" i="30"/>
  <c r="C87" i="30"/>
  <c r="C88" i="30"/>
  <c r="C89" i="30"/>
  <c r="C90" i="30"/>
  <c r="C91" i="30"/>
  <c r="C92" i="30"/>
  <c r="C93" i="30"/>
  <c r="C94" i="30"/>
  <c r="C95" i="30"/>
  <c r="C96" i="30"/>
  <c r="C97" i="30"/>
  <c r="C98" i="30"/>
  <c r="C99" i="30"/>
  <c r="C100" i="30"/>
  <c r="C101" i="30"/>
  <c r="C102" i="30"/>
  <c r="C103" i="30"/>
  <c r="C104" i="30"/>
  <c r="C105" i="30"/>
  <c r="C106" i="30"/>
  <c r="C107" i="30"/>
  <c r="C108" i="30"/>
  <c r="C109" i="30"/>
  <c r="C110" i="30"/>
  <c r="C111" i="30"/>
  <c r="C112" i="30"/>
  <c r="C113" i="30"/>
  <c r="C114" i="30"/>
  <c r="C115" i="30"/>
  <c r="B16" i="30"/>
  <c r="O154" i="54"/>
  <c r="D154" i="54"/>
  <c r="O146" i="54"/>
  <c r="D146" i="54"/>
  <c r="S143" i="54"/>
  <c r="O143" i="54"/>
  <c r="H143" i="54"/>
  <c r="D143" i="54"/>
  <c r="S140" i="54"/>
  <c r="O140" i="54"/>
  <c r="H140" i="54"/>
  <c r="D140" i="54"/>
  <c r="E13" i="54"/>
  <c r="G13" i="54" s="1"/>
  <c r="E5" i="54"/>
  <c r="D14" i="19"/>
  <c r="O10" i="54"/>
  <c r="D9" i="53"/>
  <c r="D10" i="54"/>
  <c r="D9" i="37"/>
  <c r="P5" i="54"/>
  <c r="E7" i="54"/>
  <c r="P7" i="54"/>
  <c r="C9" i="52"/>
  <c r="C9" i="17"/>
  <c r="L55" i="28"/>
  <c r="L54" i="28"/>
  <c r="L53" i="28"/>
  <c r="L52" i="28"/>
  <c r="L51" i="28"/>
  <c r="L50" i="28"/>
  <c r="L49" i="28"/>
  <c r="L48" i="28"/>
  <c r="L47" i="28"/>
  <c r="L46" i="28"/>
  <c r="L45" i="28"/>
  <c r="L44" i="28"/>
  <c r="L43" i="28"/>
  <c r="L42" i="28"/>
  <c r="L41" i="28"/>
  <c r="L40" i="28"/>
  <c r="L39" i="28"/>
  <c r="L38" i="28"/>
  <c r="L37" i="28"/>
  <c r="L36" i="28"/>
  <c r="L35" i="28"/>
  <c r="L34" i="28"/>
  <c r="L33" i="28"/>
  <c r="L32" i="28"/>
  <c r="L31" i="28"/>
  <c r="L30" i="28"/>
  <c r="L29" i="28"/>
  <c r="L28" i="28"/>
  <c r="L27" i="28"/>
  <c r="L26" i="28"/>
  <c r="L25" i="28"/>
  <c r="L24" i="28"/>
  <c r="L23" i="28"/>
  <c r="L22" i="28"/>
  <c r="L21" i="28"/>
  <c r="L20" i="28"/>
  <c r="L19" i="28"/>
  <c r="L18" i="28"/>
  <c r="L17" i="28"/>
  <c r="L16" i="28"/>
  <c r="L15" i="28"/>
  <c r="L14" i="28"/>
  <c r="L13" i="28"/>
  <c r="D8" i="28"/>
  <c r="Z55" i="28"/>
  <c r="Z54" i="28"/>
  <c r="Z53" i="28"/>
  <c r="Z52" i="28"/>
  <c r="Z51" i="28"/>
  <c r="Z50" i="28"/>
  <c r="Z49" i="28"/>
  <c r="Z48" i="28"/>
  <c r="Z47" i="28"/>
  <c r="Z46" i="28"/>
  <c r="Z45" i="28"/>
  <c r="Z44" i="28"/>
  <c r="Z43" i="28"/>
  <c r="Z42" i="28"/>
  <c r="Z41" i="28"/>
  <c r="Z40" i="28"/>
  <c r="Z39" i="28"/>
  <c r="Z38" i="28"/>
  <c r="Z37" i="28"/>
  <c r="Z36" i="28"/>
  <c r="Z35" i="28"/>
  <c r="Z34" i="28"/>
  <c r="Z33" i="28"/>
  <c r="Z32" i="28"/>
  <c r="Z31" i="28"/>
  <c r="Z30" i="28"/>
  <c r="Z29" i="28"/>
  <c r="Z28" i="28"/>
  <c r="Z27" i="28"/>
  <c r="Z26" i="28"/>
  <c r="Z25" i="28"/>
  <c r="Z24" i="28"/>
  <c r="Z23" i="28"/>
  <c r="Z22" i="28"/>
  <c r="Z21" i="28"/>
  <c r="Z20" i="28"/>
  <c r="Z19" i="28"/>
  <c r="Z18" i="28"/>
  <c r="Z17" i="28"/>
  <c r="Z16" i="28"/>
  <c r="G24" i="17"/>
  <c r="P55" i="28"/>
  <c r="P54" i="28"/>
  <c r="P53" i="28"/>
  <c r="P52" i="28"/>
  <c r="P51" i="28"/>
  <c r="P50" i="28"/>
  <c r="P49" i="28"/>
  <c r="P48" i="28"/>
  <c r="P47" i="28"/>
  <c r="P46" i="28"/>
  <c r="P45" i="28"/>
  <c r="P44" i="28"/>
  <c r="P43" i="28"/>
  <c r="P42" i="28"/>
  <c r="P41" i="28"/>
  <c r="P40" i="28"/>
  <c r="P39" i="28"/>
  <c r="P38" i="28"/>
  <c r="P37" i="28"/>
  <c r="P36" i="28"/>
  <c r="P35" i="28"/>
  <c r="P34" i="28"/>
  <c r="P33" i="28"/>
  <c r="P32" i="28"/>
  <c r="P31" i="28"/>
  <c r="P30" i="28"/>
  <c r="P29" i="28"/>
  <c r="P28" i="28"/>
  <c r="P27" i="28"/>
  <c r="P26" i="28"/>
  <c r="P25" i="28"/>
  <c r="P24" i="28"/>
  <c r="P23" i="28"/>
  <c r="P22" i="28"/>
  <c r="P21" i="28"/>
  <c r="P20" i="28"/>
  <c r="P19" i="28"/>
  <c r="P18" i="28"/>
  <c r="P17" i="28"/>
  <c r="P15" i="28"/>
  <c r="P14" i="28"/>
  <c r="P13" i="28"/>
  <c r="P16" i="28"/>
  <c r="G25" i="52"/>
  <c r="D7" i="28"/>
  <c r="D6" i="28"/>
  <c r="D5" i="28"/>
  <c r="M88" i="53"/>
  <c r="L88" i="53"/>
  <c r="K88" i="53"/>
  <c r="I88" i="53"/>
  <c r="H88" i="53"/>
  <c r="G88" i="53"/>
  <c r="F88" i="53"/>
  <c r="E88" i="53"/>
  <c r="D88" i="53"/>
  <c r="D8" i="53"/>
  <c r="D7" i="53"/>
  <c r="N88" i="37"/>
  <c r="M88" i="37"/>
  <c r="L88" i="37"/>
  <c r="K88" i="37"/>
  <c r="I88" i="37"/>
  <c r="H88" i="37"/>
  <c r="G88" i="37"/>
  <c r="F88" i="37"/>
  <c r="E88" i="37"/>
  <c r="D88" i="37"/>
  <c r="D8" i="37"/>
  <c r="D7" i="37"/>
  <c r="N3" i="37"/>
  <c r="D7" i="19"/>
  <c r="C7" i="15"/>
  <c r="I8" i="19"/>
  <c r="D8" i="19"/>
  <c r="D75" i="19"/>
  <c r="D74" i="19"/>
  <c r="D58" i="19"/>
  <c r="D54" i="19"/>
  <c r="D73" i="19"/>
  <c r="D72" i="19"/>
  <c r="D71" i="19"/>
  <c r="D70" i="19"/>
  <c r="D69" i="19"/>
  <c r="D68" i="19"/>
  <c r="D67" i="19"/>
  <c r="D66" i="19"/>
  <c r="D65" i="19"/>
  <c r="D64" i="19"/>
  <c r="D63" i="19"/>
  <c r="D62" i="19"/>
  <c r="D61" i="19"/>
  <c r="D60" i="19"/>
  <c r="D59" i="19"/>
  <c r="D57" i="19"/>
  <c r="D56" i="19"/>
  <c r="D55" i="19"/>
  <c r="D53" i="19"/>
  <c r="D52" i="19"/>
  <c r="D51" i="19"/>
  <c r="D50" i="19"/>
  <c r="D49" i="19"/>
  <c r="D48" i="19"/>
  <c r="J41" i="19"/>
  <c r="I41" i="19"/>
  <c r="H41" i="19"/>
  <c r="G41" i="19"/>
  <c r="F41" i="19"/>
  <c r="E41" i="19"/>
  <c r="D41" i="19"/>
  <c r="AC14" i="19"/>
  <c r="AB14" i="19"/>
  <c r="AA14" i="19"/>
  <c r="Z14" i="19"/>
  <c r="Y14" i="19"/>
  <c r="X14" i="19"/>
  <c r="W14" i="19"/>
  <c r="V14" i="19"/>
  <c r="U14" i="19"/>
  <c r="T14" i="19"/>
  <c r="S14" i="19"/>
  <c r="R14" i="19"/>
  <c r="Q14" i="19"/>
  <c r="P14" i="19"/>
  <c r="O14" i="19"/>
  <c r="N14" i="19"/>
  <c r="M14" i="19"/>
  <c r="L14" i="19"/>
  <c r="K14" i="19"/>
  <c r="M15" i="19"/>
  <c r="L15" i="19"/>
  <c r="K15" i="19"/>
  <c r="I14" i="19"/>
  <c r="H14" i="19"/>
  <c r="G14" i="19"/>
  <c r="F14" i="19"/>
  <c r="E14" i="19"/>
  <c r="D6" i="19"/>
  <c r="D5" i="19"/>
  <c r="L3" i="28"/>
  <c r="R4" i="17"/>
  <c r="I3" i="15"/>
  <c r="H4" i="8"/>
  <c r="B56" i="52"/>
  <c r="B57" i="52"/>
  <c r="B58" i="52"/>
  <c r="B59" i="52"/>
  <c r="B60" i="52"/>
  <c r="B61" i="52"/>
  <c r="B62" i="52"/>
  <c r="B63" i="52"/>
  <c r="B64" i="52"/>
  <c r="Q15" i="52"/>
  <c r="P15" i="52"/>
  <c r="O15" i="52"/>
  <c r="N15" i="52"/>
  <c r="M15" i="52"/>
  <c r="K15" i="52"/>
  <c r="O14" i="52"/>
  <c r="K14" i="52"/>
  <c r="G24" i="52"/>
  <c r="C10" i="52"/>
  <c r="B57" i="17"/>
  <c r="B64" i="17"/>
  <c r="B63" i="17"/>
  <c r="B62" i="17"/>
  <c r="B61" i="17"/>
  <c r="B60" i="17"/>
  <c r="B59" i="17"/>
  <c r="B58" i="17"/>
  <c r="G25" i="17"/>
  <c r="Q15" i="17"/>
  <c r="P15" i="17"/>
  <c r="O15" i="17"/>
  <c r="N15" i="17"/>
  <c r="M15" i="17"/>
  <c r="K15" i="17"/>
  <c r="K14" i="17"/>
  <c r="O14" i="17"/>
  <c r="G8" i="15"/>
  <c r="C8" i="15"/>
  <c r="C6" i="15"/>
  <c r="C5" i="15"/>
  <c r="B34" i="6"/>
  <c r="B33" i="6"/>
  <c r="B32" i="6"/>
  <c r="B31" i="6"/>
  <c r="B30" i="6"/>
  <c r="B35" i="6"/>
  <c r="B29" i="6"/>
  <c r="B28" i="6"/>
  <c r="B27" i="6"/>
  <c r="B26" i="6"/>
  <c r="B25" i="6"/>
  <c r="B24" i="6"/>
  <c r="B23" i="6"/>
  <c r="B22" i="6"/>
  <c r="B21" i="6"/>
  <c r="B20" i="6"/>
  <c r="B19" i="6"/>
  <c r="B18" i="6"/>
  <c r="B17" i="6"/>
  <c r="B16" i="6"/>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I4" i="36"/>
  <c r="G8" i="36"/>
  <c r="C8" i="36"/>
  <c r="C7" i="36"/>
  <c r="C6" i="36"/>
  <c r="G4" i="38"/>
  <c r="C8" i="38"/>
  <c r="C7" i="38"/>
  <c r="C6" i="38"/>
  <c r="D43" i="8"/>
  <c r="C7" i="8"/>
  <c r="I8" i="30"/>
  <c r="C8" i="8"/>
  <c r="E8" i="30"/>
  <c r="C6" i="8"/>
  <c r="C5" i="8"/>
  <c r="E6" i="30"/>
  <c r="G8" i="30"/>
  <c r="E5" i="30"/>
  <c r="C10" i="17"/>
  <c r="B56" i="17"/>
  <c r="F16" i="54" l="1"/>
  <c r="H16" i="54" s="1"/>
  <c r="F115" i="54"/>
  <c r="S115" i="54" s="1"/>
  <c r="P13" i="54"/>
  <c r="D16" i="54"/>
  <c r="O16" i="54" s="1"/>
  <c r="R13" i="54"/>
  <c r="D17" i="54"/>
  <c r="O17" i="54" s="1"/>
  <c r="D21" i="54"/>
  <c r="O21" i="54" s="1"/>
  <c r="D25" i="54"/>
  <c r="O25" i="54" s="1"/>
  <c r="D29" i="54"/>
  <c r="O29" i="54" s="1"/>
  <c r="D33" i="54"/>
  <c r="O33" i="54" s="1"/>
  <c r="D37" i="54"/>
  <c r="O37" i="54" s="1"/>
  <c r="D41" i="54"/>
  <c r="O41" i="54" s="1"/>
  <c r="D45" i="54"/>
  <c r="O45" i="54" s="1"/>
  <c r="D49" i="54"/>
  <c r="O49" i="54" s="1"/>
  <c r="D53" i="54"/>
  <c r="O53" i="54" s="1"/>
  <c r="D57" i="54"/>
  <c r="O57" i="54" s="1"/>
  <c r="D61" i="54"/>
  <c r="O61" i="54" s="1"/>
  <c r="D65" i="54"/>
  <c r="O65" i="54" s="1"/>
  <c r="D69" i="54"/>
  <c r="O69" i="54" s="1"/>
  <c r="D73" i="54"/>
  <c r="O73" i="54" s="1"/>
  <c r="D77" i="54"/>
  <c r="O77" i="54" s="1"/>
  <c r="D81" i="54"/>
  <c r="O81" i="54" s="1"/>
  <c r="D85" i="54"/>
  <c r="O85" i="54" s="1"/>
  <c r="D89" i="54"/>
  <c r="O89" i="54" s="1"/>
  <c r="D93" i="54"/>
  <c r="O93" i="54" s="1"/>
  <c r="D97" i="54"/>
  <c r="O97" i="54" s="1"/>
  <c r="D101" i="54"/>
  <c r="O101" i="54" s="1"/>
  <c r="D105" i="54"/>
  <c r="O105" i="54" s="1"/>
  <c r="D109" i="54"/>
  <c r="O109" i="54" s="1"/>
  <c r="D113" i="54"/>
  <c r="O113" i="54" s="1"/>
  <c r="F18" i="54"/>
  <c r="F22" i="54"/>
  <c r="F26" i="54"/>
  <c r="F30" i="54"/>
  <c r="F34" i="54"/>
  <c r="F38" i="54"/>
  <c r="F42" i="54"/>
  <c r="F46" i="54"/>
  <c r="F50" i="54"/>
  <c r="F54" i="54"/>
  <c r="F58" i="54"/>
  <c r="F62" i="54"/>
  <c r="F66" i="54"/>
  <c r="F70" i="54"/>
  <c r="F74" i="54"/>
  <c r="F78" i="54"/>
  <c r="F82" i="54"/>
  <c r="F86" i="54"/>
  <c r="F90" i="54"/>
  <c r="F94" i="54"/>
  <c r="F98" i="54"/>
  <c r="F102" i="54"/>
  <c r="F106" i="54"/>
  <c r="F110" i="54"/>
  <c r="F114" i="54"/>
  <c r="D20" i="54"/>
  <c r="O20" i="54" s="1"/>
  <c r="D24" i="54"/>
  <c r="O24" i="54" s="1"/>
  <c r="D28" i="54"/>
  <c r="O28" i="54" s="1"/>
  <c r="D32" i="54"/>
  <c r="O32" i="54" s="1"/>
  <c r="D36" i="54"/>
  <c r="O36" i="54" s="1"/>
  <c r="D40" i="54"/>
  <c r="O40" i="54" s="1"/>
  <c r="D44" i="54"/>
  <c r="O44" i="54" s="1"/>
  <c r="D48" i="54"/>
  <c r="O48" i="54" s="1"/>
  <c r="D52" i="54"/>
  <c r="O52" i="54" s="1"/>
  <c r="D56" i="54"/>
  <c r="O56" i="54" s="1"/>
  <c r="D60" i="54"/>
  <c r="O60" i="54" s="1"/>
  <c r="D64" i="54"/>
  <c r="O64" i="54" s="1"/>
  <c r="D68" i="54"/>
  <c r="O68" i="54" s="1"/>
  <c r="D72" i="54"/>
  <c r="O72" i="54" s="1"/>
  <c r="D76" i="54"/>
  <c r="O76" i="54" s="1"/>
  <c r="D80" i="54"/>
  <c r="O80" i="54" s="1"/>
  <c r="D84" i="54"/>
  <c r="O84" i="54" s="1"/>
  <c r="D88" i="54"/>
  <c r="O88" i="54" s="1"/>
  <c r="D92" i="54"/>
  <c r="O92" i="54" s="1"/>
  <c r="D96" i="54"/>
  <c r="O96" i="54" s="1"/>
  <c r="D100" i="54"/>
  <c r="O100" i="54" s="1"/>
  <c r="D104" i="54"/>
  <c r="O104" i="54" s="1"/>
  <c r="D108" i="54"/>
  <c r="O108" i="54" s="1"/>
  <c r="D112" i="54"/>
  <c r="O112" i="54" s="1"/>
  <c r="F17" i="54"/>
  <c r="F21" i="54"/>
  <c r="F25" i="54"/>
  <c r="F29" i="54"/>
  <c r="F33" i="54"/>
  <c r="F37" i="54"/>
  <c r="F41" i="54"/>
  <c r="F45" i="54"/>
  <c r="F49" i="54"/>
  <c r="F53" i="54"/>
  <c r="F57" i="54"/>
  <c r="F61" i="54"/>
  <c r="F65" i="54"/>
  <c r="F69" i="54"/>
  <c r="F73" i="54"/>
  <c r="F77" i="54"/>
  <c r="F81" i="54"/>
  <c r="F85" i="54"/>
  <c r="F89" i="54"/>
  <c r="F93" i="54"/>
  <c r="F97" i="54"/>
  <c r="F101" i="54"/>
  <c r="F105" i="54"/>
  <c r="F109" i="54"/>
  <c r="F113" i="54"/>
  <c r="D19" i="54"/>
  <c r="O19" i="54" s="1"/>
  <c r="D23" i="54"/>
  <c r="O23" i="54" s="1"/>
  <c r="D27" i="54"/>
  <c r="O27" i="54" s="1"/>
  <c r="D31" i="54"/>
  <c r="O31" i="54" s="1"/>
  <c r="D35" i="54"/>
  <c r="O35" i="54" s="1"/>
  <c r="D39" i="54"/>
  <c r="O39" i="54" s="1"/>
  <c r="D43" i="54"/>
  <c r="O43" i="54" s="1"/>
  <c r="D47" i="54"/>
  <c r="O47" i="54" s="1"/>
  <c r="D51" i="54"/>
  <c r="O51" i="54" s="1"/>
  <c r="D55" i="54"/>
  <c r="O55" i="54" s="1"/>
  <c r="D59" i="54"/>
  <c r="O59" i="54" s="1"/>
  <c r="D63" i="54"/>
  <c r="O63" i="54" s="1"/>
  <c r="D67" i="54"/>
  <c r="O67" i="54" s="1"/>
  <c r="D71" i="54"/>
  <c r="O71" i="54" s="1"/>
  <c r="D75" i="54"/>
  <c r="O75" i="54" s="1"/>
  <c r="D79" i="54"/>
  <c r="O79" i="54" s="1"/>
  <c r="D83" i="54"/>
  <c r="O83" i="54" s="1"/>
  <c r="D87" i="54"/>
  <c r="O87" i="54" s="1"/>
  <c r="D91" i="54"/>
  <c r="O91" i="54" s="1"/>
  <c r="D95" i="54"/>
  <c r="O95" i="54" s="1"/>
  <c r="D99" i="54"/>
  <c r="O99" i="54" s="1"/>
  <c r="D103" i="54"/>
  <c r="O103" i="54" s="1"/>
  <c r="D107" i="54"/>
  <c r="O107" i="54" s="1"/>
  <c r="D111" i="54"/>
  <c r="O111" i="54" s="1"/>
  <c r="D115" i="54"/>
  <c r="O115" i="54" s="1"/>
  <c r="F20" i="54"/>
  <c r="F24" i="54"/>
  <c r="F28" i="54"/>
  <c r="F32" i="54"/>
  <c r="F36" i="54"/>
  <c r="F40" i="54"/>
  <c r="F44" i="54"/>
  <c r="F48" i="54"/>
  <c r="F52" i="54"/>
  <c r="F56" i="54"/>
  <c r="F60" i="54"/>
  <c r="F64" i="54"/>
  <c r="F68" i="54"/>
  <c r="F72" i="54"/>
  <c r="F76" i="54"/>
  <c r="F80" i="54"/>
  <c r="F84" i="54"/>
  <c r="F88" i="54"/>
  <c r="F92" i="54"/>
  <c r="F96" i="54"/>
  <c r="F100" i="54"/>
  <c r="F104" i="54"/>
  <c r="F108" i="54"/>
  <c r="F112" i="54"/>
  <c r="D18" i="54"/>
  <c r="O18" i="54" s="1"/>
  <c r="D22" i="54"/>
  <c r="O22" i="54" s="1"/>
  <c r="D26" i="54"/>
  <c r="O26" i="54" s="1"/>
  <c r="D30" i="54"/>
  <c r="O30" i="54" s="1"/>
  <c r="D34" i="54"/>
  <c r="O34" i="54" s="1"/>
  <c r="D38" i="54"/>
  <c r="O38" i="54" s="1"/>
  <c r="D42" i="54"/>
  <c r="O42" i="54" s="1"/>
  <c r="D46" i="54"/>
  <c r="O46" i="54" s="1"/>
  <c r="D50" i="54"/>
  <c r="O50" i="54" s="1"/>
  <c r="D54" i="54"/>
  <c r="O54" i="54" s="1"/>
  <c r="D58" i="54"/>
  <c r="O58" i="54" s="1"/>
  <c r="D62" i="54"/>
  <c r="O62" i="54" s="1"/>
  <c r="D66" i="54"/>
  <c r="O66" i="54" s="1"/>
  <c r="D70" i="54"/>
  <c r="O70" i="54" s="1"/>
  <c r="D74" i="54"/>
  <c r="O74" i="54" s="1"/>
  <c r="D78" i="54"/>
  <c r="O78" i="54" s="1"/>
  <c r="D82" i="54"/>
  <c r="O82" i="54" s="1"/>
  <c r="D86" i="54"/>
  <c r="O86" i="54" s="1"/>
  <c r="D90" i="54"/>
  <c r="O90" i="54" s="1"/>
  <c r="D94" i="54"/>
  <c r="O94" i="54" s="1"/>
  <c r="D98" i="54"/>
  <c r="O98" i="54" s="1"/>
  <c r="D102" i="54"/>
  <c r="O102" i="54" s="1"/>
  <c r="D106" i="54"/>
  <c r="O106" i="54" s="1"/>
  <c r="D110" i="54"/>
  <c r="O110" i="54" s="1"/>
  <c r="D114" i="54"/>
  <c r="O114" i="54" s="1"/>
  <c r="F19" i="54"/>
  <c r="F23" i="54"/>
  <c r="F27" i="54"/>
  <c r="F31" i="54"/>
  <c r="F35" i="54"/>
  <c r="F39" i="54"/>
  <c r="F43" i="54"/>
  <c r="F47" i="54"/>
  <c r="F51" i="54"/>
  <c r="F55" i="54"/>
  <c r="F59" i="54"/>
  <c r="F63" i="54"/>
  <c r="F67" i="54"/>
  <c r="F71" i="54"/>
  <c r="F75" i="54"/>
  <c r="F79" i="54"/>
  <c r="F83" i="54"/>
  <c r="F87" i="54"/>
  <c r="F91" i="54"/>
  <c r="F95" i="54"/>
  <c r="F99" i="54"/>
  <c r="F103" i="54"/>
  <c r="F107" i="54"/>
  <c r="F111" i="54"/>
  <c r="Q16" i="54" l="1"/>
  <c r="S16" i="54"/>
  <c r="H115" i="54"/>
  <c r="Q115" i="54"/>
  <c r="S67" i="54"/>
  <c r="Q67" i="54"/>
  <c r="H67" i="54"/>
  <c r="S104" i="54"/>
  <c r="Q104" i="54"/>
  <c r="H104" i="54"/>
  <c r="S72" i="54"/>
  <c r="Q72" i="54"/>
  <c r="H72" i="54"/>
  <c r="S40" i="54"/>
  <c r="Q40" i="54"/>
  <c r="H40" i="54"/>
  <c r="H109" i="54"/>
  <c r="S109" i="54"/>
  <c r="Q109" i="54"/>
  <c r="H77" i="54"/>
  <c r="S77" i="54"/>
  <c r="Q77" i="54"/>
  <c r="H45" i="54"/>
  <c r="S45" i="54"/>
  <c r="Q45" i="54"/>
  <c r="Q114" i="54"/>
  <c r="H114" i="54"/>
  <c r="S114" i="54"/>
  <c r="Q82" i="54"/>
  <c r="H82" i="54"/>
  <c r="S82" i="54"/>
  <c r="Q50" i="54"/>
  <c r="H50" i="54"/>
  <c r="S50" i="54"/>
  <c r="Q18" i="54"/>
  <c r="H18" i="54"/>
  <c r="S18" i="54"/>
  <c r="S95" i="54"/>
  <c r="Q95" i="54"/>
  <c r="H95" i="54"/>
  <c r="S63" i="54"/>
  <c r="Q63" i="54"/>
  <c r="H63" i="54"/>
  <c r="S31" i="54"/>
  <c r="Q31" i="54"/>
  <c r="H31" i="54"/>
  <c r="S100" i="54"/>
  <c r="Q100" i="54"/>
  <c r="H100" i="54"/>
  <c r="S68" i="54"/>
  <c r="Q68" i="54"/>
  <c r="H68" i="54"/>
  <c r="S36" i="54"/>
  <c r="Q36" i="54"/>
  <c r="H36" i="54"/>
  <c r="H105" i="54"/>
  <c r="S105" i="54"/>
  <c r="Q105" i="54"/>
  <c r="H73" i="54"/>
  <c r="S73" i="54"/>
  <c r="Q73" i="54"/>
  <c r="H41" i="54"/>
  <c r="S41" i="54"/>
  <c r="Q41" i="54"/>
  <c r="Q110" i="54"/>
  <c r="H110" i="54"/>
  <c r="S110" i="54"/>
  <c r="Q78" i="54"/>
  <c r="H78" i="54"/>
  <c r="S78" i="54"/>
  <c r="Q46" i="54"/>
  <c r="H46" i="54"/>
  <c r="S46" i="54"/>
  <c r="S91" i="54"/>
  <c r="Q91" i="54"/>
  <c r="H91" i="54"/>
  <c r="S96" i="54"/>
  <c r="Q96" i="54"/>
  <c r="H96" i="54"/>
  <c r="Q74" i="54"/>
  <c r="H74" i="54"/>
  <c r="S74" i="54"/>
  <c r="Q42" i="54"/>
  <c r="H42" i="54"/>
  <c r="S42" i="54"/>
  <c r="S55" i="54"/>
  <c r="Q55" i="54"/>
  <c r="H55" i="54"/>
  <c r="H33" i="54"/>
  <c r="S33" i="54"/>
  <c r="Q33" i="54"/>
  <c r="Q102" i="54"/>
  <c r="H102" i="54"/>
  <c r="S102" i="54"/>
  <c r="S83" i="54"/>
  <c r="Q83" i="54"/>
  <c r="H83" i="54"/>
  <c r="S51" i="54"/>
  <c r="Q51" i="54"/>
  <c r="H51" i="54"/>
  <c r="S19" i="54"/>
  <c r="Q19" i="54"/>
  <c r="H19" i="54"/>
  <c r="S88" i="54"/>
  <c r="Q88" i="54"/>
  <c r="H88" i="54"/>
  <c r="S56" i="54"/>
  <c r="Q56" i="54"/>
  <c r="H56" i="54"/>
  <c r="S24" i="54"/>
  <c r="Q24" i="54"/>
  <c r="H24" i="54"/>
  <c r="H93" i="54"/>
  <c r="S93" i="54"/>
  <c r="Q93" i="54"/>
  <c r="H61" i="54"/>
  <c r="S61" i="54"/>
  <c r="Q61" i="54"/>
  <c r="H29" i="54"/>
  <c r="S29" i="54"/>
  <c r="Q29" i="54"/>
  <c r="Q98" i="54"/>
  <c r="H98" i="54"/>
  <c r="S98" i="54"/>
  <c r="Q66" i="54"/>
  <c r="H66" i="54"/>
  <c r="S66" i="54"/>
  <c r="Q34" i="54"/>
  <c r="H34" i="54"/>
  <c r="S34" i="54"/>
  <c r="S99" i="54"/>
  <c r="Q99" i="54"/>
  <c r="H99" i="54"/>
  <c r="S59" i="54"/>
  <c r="Q59" i="54"/>
  <c r="H59" i="54"/>
  <c r="S32" i="54"/>
  <c r="Q32" i="54"/>
  <c r="H32" i="54"/>
  <c r="H101" i="54"/>
  <c r="S101" i="54"/>
  <c r="Q101" i="54"/>
  <c r="H69" i="54"/>
  <c r="S69" i="54"/>
  <c r="Q69" i="54"/>
  <c r="S87" i="54"/>
  <c r="Q87" i="54"/>
  <c r="H87" i="54"/>
  <c r="S60" i="54"/>
  <c r="Q60" i="54"/>
  <c r="H60" i="54"/>
  <c r="S28" i="54"/>
  <c r="Q28" i="54"/>
  <c r="H28" i="54"/>
  <c r="H97" i="54"/>
  <c r="S97" i="54"/>
  <c r="Q97" i="54"/>
  <c r="Q70" i="54"/>
  <c r="H70" i="54"/>
  <c r="S70" i="54"/>
  <c r="Q38" i="54"/>
  <c r="H38" i="54"/>
  <c r="S38" i="54"/>
  <c r="S111" i="54"/>
  <c r="Q111" i="54"/>
  <c r="H111" i="54"/>
  <c r="S79" i="54"/>
  <c r="Q79" i="54"/>
  <c r="H79" i="54"/>
  <c r="S47" i="54"/>
  <c r="Q47" i="54"/>
  <c r="H47" i="54"/>
  <c r="S84" i="54"/>
  <c r="Q84" i="54"/>
  <c r="H84" i="54"/>
  <c r="S52" i="54"/>
  <c r="Q52" i="54"/>
  <c r="H52" i="54"/>
  <c r="S20" i="54"/>
  <c r="Q20" i="54"/>
  <c r="H20" i="54"/>
  <c r="H89" i="54"/>
  <c r="S89" i="54"/>
  <c r="Q89" i="54"/>
  <c r="H57" i="54"/>
  <c r="S57" i="54"/>
  <c r="Q57" i="54"/>
  <c r="H25" i="54"/>
  <c r="S25" i="54"/>
  <c r="Q25" i="54"/>
  <c r="Q94" i="54"/>
  <c r="H94" i="54"/>
  <c r="S94" i="54"/>
  <c r="Q62" i="54"/>
  <c r="H62" i="54"/>
  <c r="S62" i="54"/>
  <c r="Q30" i="54"/>
  <c r="H30" i="54"/>
  <c r="S30" i="54"/>
  <c r="S64" i="54"/>
  <c r="Q64" i="54"/>
  <c r="H64" i="54"/>
  <c r="H37" i="54"/>
  <c r="S37" i="54"/>
  <c r="Q37" i="54"/>
  <c r="Q106" i="54"/>
  <c r="H106" i="54"/>
  <c r="S106" i="54"/>
  <c r="S23" i="54"/>
  <c r="Q23" i="54"/>
  <c r="H23" i="54"/>
  <c r="S92" i="54"/>
  <c r="Q92" i="54"/>
  <c r="H92" i="54"/>
  <c r="H65" i="54"/>
  <c r="S65" i="54"/>
  <c r="Q65" i="54"/>
  <c r="S107" i="54"/>
  <c r="Q107" i="54"/>
  <c r="H107" i="54"/>
  <c r="S75" i="54"/>
  <c r="Q75" i="54"/>
  <c r="H75" i="54"/>
  <c r="S43" i="54"/>
  <c r="Q43" i="54"/>
  <c r="H43" i="54"/>
  <c r="S112" i="54"/>
  <c r="Q112" i="54"/>
  <c r="H112" i="54"/>
  <c r="S80" i="54"/>
  <c r="Q80" i="54"/>
  <c r="H80" i="54"/>
  <c r="S48" i="54"/>
  <c r="Q48" i="54"/>
  <c r="H48" i="54"/>
  <c r="H85" i="54"/>
  <c r="S85" i="54"/>
  <c r="Q85" i="54"/>
  <c r="H53" i="54"/>
  <c r="S53" i="54"/>
  <c r="Q53" i="54"/>
  <c r="H21" i="54"/>
  <c r="S21" i="54"/>
  <c r="Q21" i="54"/>
  <c r="Q90" i="54"/>
  <c r="H90" i="54"/>
  <c r="S90" i="54"/>
  <c r="Q58" i="54"/>
  <c r="H58" i="54"/>
  <c r="S58" i="54"/>
  <c r="Q26" i="54"/>
  <c r="H26" i="54"/>
  <c r="S26" i="54"/>
  <c r="S35" i="54"/>
  <c r="Q35" i="54"/>
  <c r="H35" i="54"/>
  <c r="S27" i="54"/>
  <c r="Q27" i="54"/>
  <c r="H27" i="54"/>
  <c r="S103" i="54"/>
  <c r="Q103" i="54"/>
  <c r="H103" i="54"/>
  <c r="S71" i="54"/>
  <c r="Q71" i="54"/>
  <c r="H71" i="54"/>
  <c r="S39" i="54"/>
  <c r="Q39" i="54"/>
  <c r="H39" i="54"/>
  <c r="S108" i="54"/>
  <c r="Q108" i="54"/>
  <c r="H108" i="54"/>
  <c r="S76" i="54"/>
  <c r="Q76" i="54"/>
  <c r="H76" i="54"/>
  <c r="S44" i="54"/>
  <c r="Q44" i="54"/>
  <c r="H44" i="54"/>
  <c r="H113" i="54"/>
  <c r="S113" i="54"/>
  <c r="Q113" i="54"/>
  <c r="H81" i="54"/>
  <c r="S81" i="54"/>
  <c r="Q81" i="54"/>
  <c r="H49" i="54"/>
  <c r="S49" i="54"/>
  <c r="Q49" i="54"/>
  <c r="H17" i="54"/>
  <c r="S17" i="54"/>
  <c r="Q17" i="54"/>
  <c r="Q86" i="54"/>
  <c r="H86" i="54"/>
  <c r="S86" i="54"/>
  <c r="Q54" i="54"/>
  <c r="H54" i="54"/>
  <c r="S54" i="54"/>
  <c r="Q22" i="54"/>
  <c r="H22" i="54"/>
  <c r="S22" i="54"/>
</calcChain>
</file>

<file path=xl/sharedStrings.xml><?xml version="1.0" encoding="utf-8"?>
<sst xmlns="http://schemas.openxmlformats.org/spreadsheetml/2006/main" count="3249" uniqueCount="1379">
  <si>
    <t>UTC</t>
    <phoneticPr fontId="2"/>
  </si>
  <si>
    <t>MR12-34船舶データ</t>
    <rPh sb="7" eb="9">
      <t>センパク</t>
    </rPh>
    <phoneticPr fontId="2"/>
  </si>
  <si>
    <t>MR12-34船体固定機器データ</t>
    <rPh sb="7" eb="9">
      <t>センタイ</t>
    </rPh>
    <rPh sb="9" eb="11">
      <t>コテイ</t>
    </rPh>
    <rPh sb="11" eb="13">
      <t>キキ</t>
    </rPh>
    <phoneticPr fontId="2"/>
  </si>
  <si>
    <t>風速計, PAR</t>
    <rPh sb="0" eb="3">
      <t>フウソクケイ</t>
    </rPh>
    <phoneticPr fontId="2"/>
  </si>
  <si>
    <t>船内デジカメNo.1</t>
    <rPh sb="0" eb="2">
      <t>センナイ</t>
    </rPh>
    <phoneticPr fontId="2"/>
  </si>
  <si>
    <t>船内デジカメNo.2</t>
    <rPh sb="0" eb="2">
      <t>センナイ</t>
    </rPh>
    <phoneticPr fontId="2"/>
  </si>
  <si>
    <t>file</t>
    <phoneticPr fontId="2"/>
  </si>
  <si>
    <t>合計</t>
    <rPh sb="0" eb="2">
      <t>ゴウケイ</t>
    </rPh>
    <phoneticPr fontId="2"/>
  </si>
  <si>
    <t>Name of Vessel</t>
    <phoneticPr fontId="2"/>
  </si>
  <si>
    <t>名前の設定項目を増やす場合には行を挿入して項目を追加してください。</t>
    <rPh sb="0" eb="2">
      <t>ナマエ</t>
    </rPh>
    <rPh sb="3" eb="5">
      <t>セッテイ</t>
    </rPh>
    <rPh sb="5" eb="7">
      <t>コウモク</t>
    </rPh>
    <rPh sb="8" eb="9">
      <t>フ</t>
    </rPh>
    <rPh sb="11" eb="13">
      <t>バアイ</t>
    </rPh>
    <rPh sb="15" eb="16">
      <t>ギョウ</t>
    </rPh>
    <rPh sb="17" eb="19">
      <t>ソウニュウ</t>
    </rPh>
    <rPh sb="21" eb="23">
      <t>コウモク</t>
    </rPh>
    <rPh sb="24" eb="26">
      <t>ツイカ</t>
    </rPh>
    <phoneticPr fontId="2"/>
  </si>
  <si>
    <t>名前の設定範囲を変更する際は、「挿入」-「名前」-「定義」から新しい範囲に名前を付けてください。</t>
    <rPh sb="0" eb="2">
      <t>ナマエ</t>
    </rPh>
    <rPh sb="3" eb="5">
      <t>セッテイ</t>
    </rPh>
    <rPh sb="5" eb="7">
      <t>ハンイ</t>
    </rPh>
    <rPh sb="8" eb="10">
      <t>ヘンコウ</t>
    </rPh>
    <rPh sb="12" eb="13">
      <t>サイ</t>
    </rPh>
    <rPh sb="16" eb="18">
      <t>ソウニュウ</t>
    </rPh>
    <rPh sb="21" eb="23">
      <t>ナマエ</t>
    </rPh>
    <rPh sb="26" eb="28">
      <t>テイギ</t>
    </rPh>
    <rPh sb="31" eb="32">
      <t>アタラ</t>
    </rPh>
    <rPh sb="34" eb="36">
      <t>ハンイ</t>
    </rPh>
    <rPh sb="37" eb="39">
      <t>ナマエ</t>
    </rPh>
    <rPh sb="40" eb="41">
      <t>ツ</t>
    </rPh>
    <phoneticPr fontId="2"/>
  </si>
  <si>
    <t>USB Memory</t>
    <phoneticPr fontId="2"/>
  </si>
  <si>
    <t>e-mail</t>
    <phoneticPr fontId="2"/>
  </si>
  <si>
    <t>-</t>
    <phoneticPr fontId="2"/>
  </si>
  <si>
    <t>課題採択研究者</t>
    <rPh sb="0" eb="2">
      <t>カダイ</t>
    </rPh>
    <rPh sb="2" eb="4">
      <t>サイタク</t>
    </rPh>
    <rPh sb="4" eb="7">
      <t>ケンキュウシャ</t>
    </rPh>
    <phoneticPr fontId="2"/>
  </si>
  <si>
    <t>非乗船</t>
    <rPh sb="0" eb="1">
      <t>ヒ</t>
    </rPh>
    <rPh sb="1" eb="3">
      <t>ジョウセン</t>
    </rPh>
    <phoneticPr fontId="2"/>
  </si>
  <si>
    <t>(A)</t>
    <phoneticPr fontId="2"/>
  </si>
  <si>
    <t>(E)</t>
    <phoneticPr fontId="2"/>
  </si>
  <si>
    <t>デジカメ映像</t>
    <rPh sb="4" eb="6">
      <t>エイゾウ</t>
    </rPh>
    <phoneticPr fontId="2"/>
  </si>
  <si>
    <t>寄港地入港</t>
    <phoneticPr fontId="2"/>
  </si>
  <si>
    <t>乗船</t>
    <rPh sb="0" eb="2">
      <t>ジョウセン</t>
    </rPh>
    <phoneticPr fontId="2"/>
  </si>
  <si>
    <t>船外デジタルカメラ</t>
    <rPh sb="0" eb="2">
      <t>センガイ</t>
    </rPh>
    <phoneticPr fontId="2"/>
  </si>
  <si>
    <t>設置</t>
    <rPh sb="0" eb="2">
      <t>セッチ</t>
    </rPh>
    <phoneticPr fontId="2"/>
  </si>
  <si>
    <t>整備</t>
    <rPh sb="0" eb="2">
      <t>セイビ</t>
    </rPh>
    <phoneticPr fontId="2"/>
  </si>
  <si>
    <t>可</t>
    <rPh sb="0" eb="1">
      <t>カ</t>
    </rPh>
    <phoneticPr fontId="2"/>
  </si>
  <si>
    <t>不可</t>
    <rPh sb="0" eb="2">
      <t>フカ</t>
    </rPh>
    <phoneticPr fontId="2"/>
  </si>
  <si>
    <t>Remarks</t>
    <phoneticPr fontId="2"/>
  </si>
  <si>
    <t>Data/samples brought on land by scientist for use</t>
    <phoneticPr fontId="2"/>
  </si>
  <si>
    <t>実施</t>
    <rPh sb="0" eb="2">
      <t>ジッシ</t>
    </rPh>
    <phoneticPr fontId="2"/>
  </si>
  <si>
    <t>名称</t>
    <rPh sb="0" eb="2">
      <t>メイショウ</t>
    </rPh>
    <phoneticPr fontId="2"/>
  </si>
  <si>
    <t>数量</t>
    <rPh sb="0" eb="2">
      <t>スウリョウ</t>
    </rPh>
    <phoneticPr fontId="2"/>
  </si>
  <si>
    <t>岩石</t>
    <rPh sb="0" eb="2">
      <t>ガンセキ</t>
    </rPh>
    <phoneticPr fontId="2"/>
  </si>
  <si>
    <t>海水</t>
    <rPh sb="0" eb="2">
      <t>カイスイ</t>
    </rPh>
    <phoneticPr fontId="2"/>
  </si>
  <si>
    <t>設置・回収</t>
    <rPh sb="0" eb="2">
      <t>セッチ</t>
    </rPh>
    <rPh sb="3" eb="5">
      <t>カイシュウ</t>
    </rPh>
    <phoneticPr fontId="2"/>
  </si>
  <si>
    <t>色つきの部分にすぐ上に示した名称で「名前」を設定しています。この名前で他のシートから参照されます。</t>
    <rPh sb="0" eb="1">
      <t>イロ</t>
    </rPh>
    <rPh sb="4" eb="6">
      <t>ブブン</t>
    </rPh>
    <rPh sb="9" eb="10">
      <t>ウエ</t>
    </rPh>
    <rPh sb="11" eb="12">
      <t>シメ</t>
    </rPh>
    <rPh sb="14" eb="16">
      <t>メイショウ</t>
    </rPh>
    <rPh sb="18" eb="20">
      <t>ナマエ</t>
    </rPh>
    <rPh sb="22" eb="24">
      <t>セッテイ</t>
    </rPh>
    <rPh sb="32" eb="34">
      <t>ナマエ</t>
    </rPh>
    <rPh sb="35" eb="36">
      <t>ホカ</t>
    </rPh>
    <rPh sb="42" eb="44">
      <t>サンショウ</t>
    </rPh>
    <phoneticPr fontId="2"/>
  </si>
  <si>
    <t>選択肢設定シート</t>
    <rPh sb="0" eb="3">
      <t>センタクシ</t>
    </rPh>
    <rPh sb="3" eb="5">
      <t>セッテイ</t>
    </rPh>
    <phoneticPr fontId="2"/>
  </si>
  <si>
    <t>寄港地入港</t>
    <phoneticPr fontId="2"/>
  </si>
  <si>
    <t>有</t>
    <rPh sb="0" eb="1">
      <t>アリ</t>
    </rPh>
    <phoneticPr fontId="2"/>
  </si>
  <si>
    <t>メディア</t>
    <phoneticPr fontId="2"/>
  </si>
  <si>
    <t>Yes</t>
    <phoneticPr fontId="2"/>
  </si>
  <si>
    <t>出港地</t>
    <rPh sb="2" eb="3">
      <t>チ</t>
    </rPh>
    <phoneticPr fontId="2"/>
  </si>
  <si>
    <t>帰港地</t>
    <rPh sb="2" eb="3">
      <t>チ</t>
    </rPh>
    <phoneticPr fontId="2"/>
  </si>
  <si>
    <t>海域名</t>
    <rPh sb="0" eb="2">
      <t>カイイキ</t>
    </rPh>
    <rPh sb="2" eb="3">
      <t>メイ</t>
    </rPh>
    <phoneticPr fontId="2"/>
  </si>
  <si>
    <t>地点名</t>
    <rPh sb="0" eb="2">
      <t>チテン</t>
    </rPh>
    <rPh sb="2" eb="3">
      <t>メイ</t>
    </rPh>
    <phoneticPr fontId="2"/>
  </si>
  <si>
    <t>度</t>
    <rPh sb="0" eb="1">
      <t>ド</t>
    </rPh>
    <phoneticPr fontId="2"/>
  </si>
  <si>
    <t>分</t>
    <rPh sb="0" eb="1">
      <t>フン</t>
    </rPh>
    <phoneticPr fontId="2"/>
  </si>
  <si>
    <t>その他</t>
    <rPh sb="2" eb="3">
      <t>タ</t>
    </rPh>
    <phoneticPr fontId="2"/>
  </si>
  <si>
    <t>機器名</t>
    <rPh sb="0" eb="3">
      <t>キキメイ</t>
    </rPh>
    <phoneticPr fontId="2"/>
  </si>
  <si>
    <t>種類</t>
    <rPh sb="0" eb="2">
      <t>シュルイ</t>
    </rPh>
    <phoneticPr fontId="2"/>
  </si>
  <si>
    <t>設置
ポイント名</t>
    <rPh sb="0" eb="2">
      <t>セッチ</t>
    </rPh>
    <rPh sb="7" eb="8">
      <t>メイ</t>
    </rPh>
    <phoneticPr fontId="2"/>
  </si>
  <si>
    <t>Dive Number</t>
    <phoneticPr fontId="2"/>
  </si>
  <si>
    <t>装置名</t>
    <rPh sb="0" eb="2">
      <t>ソウチ</t>
    </rPh>
    <rPh sb="2" eb="3">
      <t>メイ</t>
    </rPh>
    <phoneticPr fontId="2"/>
  </si>
  <si>
    <t>潜航番号</t>
    <rPh sb="0" eb="2">
      <t>センコウ</t>
    </rPh>
    <rPh sb="2" eb="4">
      <t>バンゴウ</t>
    </rPh>
    <phoneticPr fontId="2"/>
  </si>
  <si>
    <t>(F)</t>
    <phoneticPr fontId="2"/>
  </si>
  <si>
    <t>年度</t>
  </si>
  <si>
    <t>課題種別</t>
  </si>
  <si>
    <t>課題番号</t>
  </si>
  <si>
    <t>課題代表研究者</t>
    <rPh sb="0" eb="2">
      <t>カダイ</t>
    </rPh>
    <rPh sb="2" eb="4">
      <t>ダイヒョウ</t>
    </rPh>
    <rPh sb="4" eb="7">
      <t>ケンキュウシャ</t>
    </rPh>
    <phoneticPr fontId="2"/>
  </si>
  <si>
    <t>首席研究者</t>
    <rPh sb="0" eb="2">
      <t>シュセキ</t>
    </rPh>
    <rPh sb="2" eb="5">
      <t>ケンキュウシャ</t>
    </rPh>
    <phoneticPr fontId="2"/>
  </si>
  <si>
    <t>このシートは他のシートで番号を入力して記入する項目を設定しています。</t>
    <rPh sb="6" eb="7">
      <t>タ</t>
    </rPh>
    <rPh sb="12" eb="14">
      <t>バンゴウ</t>
    </rPh>
    <rPh sb="15" eb="17">
      <t>ニュウリョク</t>
    </rPh>
    <rPh sb="19" eb="21">
      <t>キニュウ</t>
    </rPh>
    <rPh sb="23" eb="25">
      <t>コウモク</t>
    </rPh>
    <rPh sb="26" eb="28">
      <t>セッテイ</t>
    </rPh>
    <phoneticPr fontId="2"/>
  </si>
  <si>
    <t>設定項目を変更する場合以外は変更しないでください。</t>
    <rPh sb="0" eb="2">
      <t>セッテイ</t>
    </rPh>
    <rPh sb="2" eb="4">
      <t>コウモク</t>
    </rPh>
    <rPh sb="5" eb="7">
      <t>ヘンコウ</t>
    </rPh>
    <rPh sb="9" eb="11">
      <t>バアイ</t>
    </rPh>
    <rPh sb="11" eb="13">
      <t>イガイ</t>
    </rPh>
    <rPh sb="14" eb="16">
      <t>ヘンコウ</t>
    </rPh>
    <phoneticPr fontId="2"/>
  </si>
  <si>
    <t>E</t>
    <phoneticPr fontId="2"/>
  </si>
  <si>
    <t>装置・観測名</t>
    <rPh sb="0" eb="2">
      <t>ソウチ</t>
    </rPh>
    <rPh sb="3" eb="5">
      <t>カンソク</t>
    </rPh>
    <rPh sb="5" eb="6">
      <t>メイ</t>
    </rPh>
    <phoneticPr fontId="2"/>
  </si>
  <si>
    <t>船外デジタルスチル</t>
    <rPh sb="0" eb="2">
      <t>センガイ</t>
    </rPh>
    <phoneticPr fontId="2"/>
  </si>
  <si>
    <t>その他:備考欄</t>
    <rPh sb="2" eb="3">
      <t>タ</t>
    </rPh>
    <rPh sb="4" eb="6">
      <t>ビコウ</t>
    </rPh>
    <rPh sb="6" eb="7">
      <t>ラン</t>
    </rPh>
    <phoneticPr fontId="2"/>
  </si>
  <si>
    <t>海底電位差磁力計（OBEM)</t>
    <phoneticPr fontId="2"/>
  </si>
  <si>
    <t>SAHF</t>
    <phoneticPr fontId="2"/>
  </si>
  <si>
    <t>熱流量データ</t>
    <rPh sb="0" eb="1">
      <t>ネツ</t>
    </rPh>
    <rPh sb="1" eb="3">
      <t>リュウリョウ</t>
    </rPh>
    <phoneticPr fontId="2"/>
  </si>
  <si>
    <t>備考</t>
    <phoneticPr fontId="2"/>
  </si>
  <si>
    <t>漂流型</t>
    <rPh sb="0" eb="2">
      <t>ヒョウリュウ</t>
    </rPh>
    <rPh sb="2" eb="3">
      <t>カタ</t>
    </rPh>
    <phoneticPr fontId="2"/>
  </si>
  <si>
    <t>海底設置型</t>
    <rPh sb="0" eb="2">
      <t>カイテイ</t>
    </rPh>
    <rPh sb="2" eb="5">
      <t>セッチガタ</t>
    </rPh>
    <phoneticPr fontId="2"/>
  </si>
  <si>
    <t>例</t>
    <rPh sb="0" eb="1">
      <t>レイ</t>
    </rPh>
    <phoneticPr fontId="2"/>
  </si>
  <si>
    <t>回収</t>
    <rPh sb="0" eb="2">
      <t>カイシュウ</t>
    </rPh>
    <phoneticPr fontId="2"/>
  </si>
  <si>
    <t>完了</t>
    <rPh sb="0" eb="2">
      <t>カンリョウ</t>
    </rPh>
    <phoneticPr fontId="2"/>
  </si>
  <si>
    <t>予定</t>
    <rPh sb="0" eb="2">
      <t>ヨテイ</t>
    </rPh>
    <phoneticPr fontId="2"/>
  </si>
  <si>
    <t>着底点</t>
    <rPh sb="0" eb="1">
      <t>チャク</t>
    </rPh>
    <rPh sb="1" eb="2">
      <t>ソコ</t>
    </rPh>
    <rPh sb="2" eb="3">
      <t>テン</t>
    </rPh>
    <phoneticPr fontId="2"/>
  </si>
  <si>
    <t>潜航目的</t>
    <rPh sb="0" eb="2">
      <t>センコウ</t>
    </rPh>
    <rPh sb="2" eb="4">
      <t>モクテキ</t>
    </rPh>
    <phoneticPr fontId="2"/>
  </si>
  <si>
    <t>深海用熱流量測定装置（HF)</t>
    <phoneticPr fontId="2"/>
  </si>
  <si>
    <t>着水点</t>
    <rPh sb="0" eb="2">
      <t>チャクスイ</t>
    </rPh>
    <rPh sb="2" eb="3">
      <t>テン</t>
    </rPh>
    <phoneticPr fontId="2"/>
  </si>
  <si>
    <t>N/S</t>
    <phoneticPr fontId="2"/>
  </si>
  <si>
    <t>E/W</t>
    <phoneticPr fontId="2"/>
  </si>
  <si>
    <t>生物</t>
    <rPh sb="0" eb="2">
      <t>セイブツ</t>
    </rPh>
    <phoneticPr fontId="2"/>
  </si>
  <si>
    <t>静止画</t>
    <rPh sb="0" eb="3">
      <t>セイシガ</t>
    </rPh>
    <phoneticPr fontId="2"/>
  </si>
  <si>
    <t>(G)潜水船取得データ</t>
  </si>
  <si>
    <t>着底予定位置</t>
    <rPh sb="0" eb="1">
      <t>チャク</t>
    </rPh>
    <rPh sb="1" eb="2">
      <t>ソコ</t>
    </rPh>
    <rPh sb="2" eb="4">
      <t>ヨテイ</t>
    </rPh>
    <rPh sb="4" eb="6">
      <t>イチ</t>
    </rPh>
    <phoneticPr fontId="2"/>
  </si>
  <si>
    <t>：航跡の中心位置</t>
    <rPh sb="1" eb="3">
      <t>コウセキ</t>
    </rPh>
    <rPh sb="4" eb="6">
      <t>チュウシン</t>
    </rPh>
    <rPh sb="6" eb="8">
      <t>イチ</t>
    </rPh>
    <phoneticPr fontId="2"/>
  </si>
  <si>
    <t>Others</t>
    <phoneticPr fontId="2"/>
  </si>
  <si>
    <t>備考（格納データの種類等）</t>
    <rPh sb="0" eb="2">
      <t>ビコウ</t>
    </rPh>
    <rPh sb="3" eb="5">
      <t>カクノウ</t>
    </rPh>
    <rPh sb="9" eb="12">
      <t>シュルイトウ</t>
    </rPh>
    <phoneticPr fontId="2"/>
  </si>
  <si>
    <t>：航跡予定の中心位置</t>
    <rPh sb="1" eb="3">
      <t>コウセキ</t>
    </rPh>
    <rPh sb="3" eb="5">
      <t>ヨテイ</t>
    </rPh>
    <rPh sb="6" eb="8">
      <t>チュウシン</t>
    </rPh>
    <rPh sb="8" eb="10">
      <t>イチ</t>
    </rPh>
    <phoneticPr fontId="2"/>
  </si>
  <si>
    <t>ANS位置データ</t>
    <rPh sb="3" eb="5">
      <t>イチ</t>
    </rPh>
    <phoneticPr fontId="2"/>
  </si>
  <si>
    <t>航海種別</t>
    <rPh sb="0" eb="2">
      <t>コウカイ</t>
    </rPh>
    <rPh sb="2" eb="4">
      <t>シュベツ</t>
    </rPh>
    <phoneticPr fontId="2"/>
  </si>
  <si>
    <t>運航会社</t>
    <rPh sb="0" eb="2">
      <t>ウンコウ</t>
    </rPh>
    <rPh sb="2" eb="4">
      <t>カイシャ</t>
    </rPh>
    <phoneticPr fontId="2"/>
  </si>
  <si>
    <t>常設</t>
    <rPh sb="0" eb="2">
      <t>ジョウセツ</t>
    </rPh>
    <phoneticPr fontId="2"/>
  </si>
  <si>
    <t>機器等の設置</t>
    <rPh sb="0" eb="2">
      <t>キキ</t>
    </rPh>
    <rPh sb="2" eb="3">
      <t>トウ</t>
    </rPh>
    <rPh sb="4" eb="6">
      <t>セッチ</t>
    </rPh>
    <phoneticPr fontId="2"/>
  </si>
  <si>
    <t>機器/データ等の回収</t>
    <rPh sb="6" eb="7">
      <t>トウ</t>
    </rPh>
    <phoneticPr fontId="2"/>
  </si>
  <si>
    <t>2009/6頃</t>
    <rPh sb="6" eb="7">
      <t>ゴロ</t>
    </rPh>
    <phoneticPr fontId="2"/>
  </si>
  <si>
    <t>機器名</t>
    <rPh sb="0" eb="2">
      <t>キキ</t>
    </rPh>
    <rPh sb="2" eb="3">
      <t>メイ</t>
    </rPh>
    <phoneticPr fontId="2"/>
  </si>
  <si>
    <t>観測／測定</t>
    <phoneticPr fontId="2"/>
  </si>
  <si>
    <t>サンプル採取</t>
    <phoneticPr fontId="2"/>
  </si>
  <si>
    <t>ガス</t>
    <phoneticPr fontId="2"/>
  </si>
  <si>
    <t>2008/3頃</t>
    <rPh sb="6" eb="7">
      <t>ゴロ</t>
    </rPh>
    <phoneticPr fontId="2"/>
  </si>
  <si>
    <t>静止画撮影枚数</t>
    <rPh sb="0" eb="3">
      <t>セイシガ</t>
    </rPh>
    <rPh sb="3" eb="5">
      <t>サツエイ</t>
    </rPh>
    <rPh sb="5" eb="7">
      <t>マイスウ</t>
    </rPh>
    <phoneticPr fontId="2"/>
  </si>
  <si>
    <t>Site No.  SH12</t>
    <phoneticPr fontId="2"/>
  </si>
  <si>
    <t>潜航概要
（キーワード）</t>
    <rPh sb="0" eb="2">
      <t>センコウ</t>
    </rPh>
    <rPh sb="2" eb="4">
      <t>ガイヨウ</t>
    </rPh>
    <phoneticPr fontId="2"/>
  </si>
  <si>
    <t>寄港地出港</t>
    <rPh sb="3" eb="5">
      <t>シュッコウ</t>
    </rPh>
    <phoneticPr fontId="2"/>
  </si>
  <si>
    <t>氏名</t>
    <rPh sb="0" eb="2">
      <t>シメイ</t>
    </rPh>
    <phoneticPr fontId="2"/>
  </si>
  <si>
    <t>所属</t>
    <rPh sb="0" eb="2">
      <t>ショゾク</t>
    </rPh>
    <phoneticPr fontId="2"/>
  </si>
  <si>
    <t>paper</t>
    <phoneticPr fontId="2"/>
  </si>
  <si>
    <t>ビデオカメラ</t>
    <phoneticPr fontId="2"/>
  </si>
  <si>
    <t>スチルカメラ</t>
    <phoneticPr fontId="2"/>
  </si>
  <si>
    <t>作図中心位置</t>
    <rPh sb="0" eb="2">
      <t>サクズ</t>
    </rPh>
    <rPh sb="2" eb="4">
      <t>チュウシン</t>
    </rPh>
    <rPh sb="4" eb="6">
      <t>イチ</t>
    </rPh>
    <phoneticPr fontId="2"/>
  </si>
  <si>
    <t>(C)</t>
    <phoneticPr fontId="2"/>
  </si>
  <si>
    <t>観察</t>
    <rPh sb="0" eb="2">
      <t>カンサツ</t>
    </rPh>
    <phoneticPr fontId="2"/>
  </si>
  <si>
    <t>回収日</t>
    <rPh sb="0" eb="2">
      <t>カイシュウ</t>
    </rPh>
    <rPh sb="2" eb="3">
      <t>ビ</t>
    </rPh>
    <phoneticPr fontId="2"/>
  </si>
  <si>
    <t>No</t>
    <phoneticPr fontId="2"/>
  </si>
  <si>
    <t>TRITON</t>
    <phoneticPr fontId="2"/>
  </si>
  <si>
    <t>Obs No, 7006</t>
    <phoneticPr fontId="2"/>
  </si>
  <si>
    <t>N</t>
    <phoneticPr fontId="2"/>
  </si>
  <si>
    <t>E</t>
    <phoneticPr fontId="2"/>
  </si>
  <si>
    <t>2008/7/20</t>
    <phoneticPr fontId="2"/>
  </si>
  <si>
    <t>船舶名</t>
  </si>
  <si>
    <t>船舶名</t>
    <rPh sb="0" eb="2">
      <t>センパク</t>
    </rPh>
    <rPh sb="2" eb="3">
      <t>メイ</t>
    </rPh>
    <phoneticPr fontId="2"/>
  </si>
  <si>
    <t>航海名</t>
  </si>
  <si>
    <t>航海番号</t>
  </si>
  <si>
    <t>航海番号</t>
    <rPh sb="0" eb="2">
      <t>コウカイ</t>
    </rPh>
    <rPh sb="2" eb="4">
      <t>バンゴウ</t>
    </rPh>
    <phoneticPr fontId="2"/>
  </si>
  <si>
    <t>航海種別</t>
  </si>
  <si>
    <t>自然地震OBS</t>
    <rPh sb="0" eb="2">
      <t>シゼン</t>
    </rPh>
    <rPh sb="2" eb="4">
      <t>ジシン</t>
    </rPh>
    <phoneticPr fontId="2"/>
  </si>
  <si>
    <t>Site No.  A15</t>
    <phoneticPr fontId="2"/>
  </si>
  <si>
    <t>備考</t>
    <rPh sb="0" eb="2">
      <t>ビコウ</t>
    </rPh>
    <phoneticPr fontId="2"/>
  </si>
  <si>
    <t>DVD-R</t>
    <phoneticPr fontId="2"/>
  </si>
  <si>
    <t>潜航 開始点/終了点</t>
    <rPh sb="0" eb="2">
      <t>センコウ</t>
    </rPh>
    <rPh sb="3" eb="5">
      <t>カイシ</t>
    </rPh>
    <rPh sb="5" eb="6">
      <t>テン</t>
    </rPh>
    <rPh sb="7" eb="9">
      <t>シュウリョウ</t>
    </rPh>
    <rPh sb="9" eb="10">
      <t>テン</t>
    </rPh>
    <phoneticPr fontId="2"/>
  </si>
  <si>
    <t>深度計データ</t>
    <rPh sb="0" eb="2">
      <t>シンド</t>
    </rPh>
    <rPh sb="2" eb="3">
      <t>ケイ</t>
    </rPh>
    <phoneticPr fontId="2"/>
  </si>
  <si>
    <t>高度計データ</t>
    <rPh sb="0" eb="2">
      <t>コウド</t>
    </rPh>
    <rPh sb="2" eb="3">
      <t>ケイ</t>
    </rPh>
    <phoneticPr fontId="2"/>
  </si>
  <si>
    <t>濁度計データ</t>
    <rPh sb="0" eb="1">
      <t>ダク</t>
    </rPh>
    <rPh sb="1" eb="2">
      <t>ド</t>
    </rPh>
    <rPh sb="2" eb="3">
      <t>ケイ</t>
    </rPh>
    <phoneticPr fontId="2"/>
  </si>
  <si>
    <t>潜航ログ</t>
    <rPh sb="0" eb="2">
      <t>センコウ</t>
    </rPh>
    <phoneticPr fontId="2"/>
  </si>
  <si>
    <t>Purpose of Dive</t>
    <phoneticPr fontId="2"/>
  </si>
  <si>
    <t>一時</t>
    <rPh sb="0" eb="2">
      <t>イチジ</t>
    </rPh>
    <phoneticPr fontId="2"/>
  </si>
  <si>
    <t>地震</t>
    <rPh sb="0" eb="2">
      <t>ジシン</t>
    </rPh>
    <phoneticPr fontId="2"/>
  </si>
  <si>
    <t>(G)</t>
    <phoneticPr fontId="2"/>
  </si>
  <si>
    <t>データ</t>
    <phoneticPr fontId="2"/>
  </si>
  <si>
    <t>海洋研究開発機構</t>
    <rPh sb="0" eb="2">
      <t>カイヨウ</t>
    </rPh>
    <rPh sb="2" eb="4">
      <t>ケンキュウ</t>
    </rPh>
    <rPh sb="4" eb="6">
      <t>カイハツ</t>
    </rPh>
    <rPh sb="6" eb="8">
      <t>キコウ</t>
    </rPh>
    <phoneticPr fontId="2"/>
  </si>
  <si>
    <t>静止画</t>
    <phoneticPr fontId="2"/>
  </si>
  <si>
    <t>対象外</t>
    <rPh sb="0" eb="3">
      <t>タイショウガイ</t>
    </rPh>
    <phoneticPr fontId="2"/>
  </si>
  <si>
    <t>地形観察</t>
    <rPh sb="0" eb="2">
      <t>チケイ</t>
    </rPh>
    <rPh sb="2" eb="4">
      <t>カンサツ</t>
    </rPh>
    <phoneticPr fontId="2"/>
  </si>
  <si>
    <t>生物観察</t>
    <rPh sb="0" eb="2">
      <t>セイブツ</t>
    </rPh>
    <rPh sb="2" eb="4">
      <t>カンサツ</t>
    </rPh>
    <phoneticPr fontId="2"/>
  </si>
  <si>
    <t>係留型</t>
    <rPh sb="0" eb="2">
      <t>ケイリュウ</t>
    </rPh>
    <rPh sb="2" eb="3">
      <t>カタ</t>
    </rPh>
    <phoneticPr fontId="2"/>
  </si>
  <si>
    <t>Deployed instruments</t>
    <phoneticPr fontId="2"/>
  </si>
  <si>
    <t>Topography</t>
    <phoneticPr fontId="2"/>
  </si>
  <si>
    <t>Biology</t>
    <phoneticPr fontId="2"/>
  </si>
  <si>
    <t>Whale bones</t>
    <phoneticPr fontId="2"/>
  </si>
  <si>
    <t>Rocks</t>
    <phoneticPr fontId="2"/>
  </si>
  <si>
    <t>Sea water</t>
    <phoneticPr fontId="2"/>
  </si>
  <si>
    <t>No.</t>
    <phoneticPr fontId="2"/>
  </si>
  <si>
    <t>課題名</t>
    <phoneticPr fontId="2"/>
  </si>
  <si>
    <t>：潜航の開始地点から終了地点</t>
    <rPh sb="1" eb="3">
      <t>センコウ</t>
    </rPh>
    <rPh sb="6" eb="8">
      <t>チテン</t>
    </rPh>
    <rPh sb="10" eb="12">
      <t>シュウリョウ</t>
    </rPh>
    <rPh sb="12" eb="14">
      <t>チテン</t>
    </rPh>
    <phoneticPr fontId="2"/>
  </si>
  <si>
    <t>緯度1</t>
    <rPh sb="0" eb="2">
      <t>イド</t>
    </rPh>
    <phoneticPr fontId="2"/>
  </si>
  <si>
    <t>経度1</t>
    <rPh sb="0" eb="2">
      <t>ケイド</t>
    </rPh>
    <phoneticPr fontId="2"/>
  </si>
  <si>
    <t>Onlooking</t>
    <phoneticPr fontId="2"/>
  </si>
  <si>
    <t>Equipments/Instruments</t>
    <phoneticPr fontId="2"/>
  </si>
  <si>
    <t>未定</t>
    <rPh sb="0" eb="2">
      <t>ミテイ</t>
    </rPh>
    <phoneticPr fontId="2"/>
  </si>
  <si>
    <t>しない</t>
    <phoneticPr fontId="2"/>
  </si>
  <si>
    <t>Media</t>
    <phoneticPr fontId="2"/>
  </si>
  <si>
    <t>Recovery</t>
    <phoneticPr fontId="2"/>
  </si>
  <si>
    <t>イベントマークリスト</t>
    <phoneticPr fontId="2"/>
  </si>
  <si>
    <t>Drifting</t>
    <phoneticPr fontId="2"/>
  </si>
  <si>
    <t>Excepted</t>
    <phoneticPr fontId="2"/>
  </si>
  <si>
    <t>Other</t>
    <phoneticPr fontId="2"/>
  </si>
  <si>
    <t>Maintenance only</t>
    <phoneticPr fontId="2"/>
  </si>
  <si>
    <t>SeaBottom</t>
    <phoneticPr fontId="2"/>
  </si>
  <si>
    <t>Deployment/Recovery</t>
    <phoneticPr fontId="2"/>
  </si>
  <si>
    <t>-</t>
  </si>
  <si>
    <t>Mud</t>
    <phoneticPr fontId="2"/>
  </si>
  <si>
    <t>鯨骨</t>
    <phoneticPr fontId="2"/>
  </si>
  <si>
    <t>コア写真撮影装置</t>
    <rPh sb="2" eb="4">
      <t>シャシン</t>
    </rPh>
    <rPh sb="4" eb="6">
      <t>サツエイ</t>
    </rPh>
    <rPh sb="6" eb="8">
      <t>ソウチ</t>
    </rPh>
    <phoneticPr fontId="2"/>
  </si>
  <si>
    <t>(H)</t>
    <phoneticPr fontId="2"/>
  </si>
  <si>
    <t>(I)</t>
    <phoneticPr fontId="2"/>
  </si>
  <si>
    <t>*</t>
    <phoneticPr fontId="2"/>
  </si>
  <si>
    <t>Research Area</t>
    <phoneticPr fontId="2"/>
  </si>
  <si>
    <t>Affiliation</t>
    <phoneticPr fontId="2"/>
  </si>
  <si>
    <t>ex.) SAHF</t>
    <phoneticPr fontId="2"/>
  </si>
  <si>
    <t>ex.) SBP</t>
    <phoneticPr fontId="2"/>
  </si>
  <si>
    <t>-</t>
    <phoneticPr fontId="2"/>
  </si>
  <si>
    <t>方位傾斜加速度深度計</t>
    <rPh sb="0" eb="2">
      <t>ホウイ</t>
    </rPh>
    <rPh sb="2" eb="4">
      <t>ケイシャ</t>
    </rPh>
    <rPh sb="4" eb="7">
      <t>カソクド</t>
    </rPh>
    <rPh sb="7" eb="9">
      <t>シンド</t>
    </rPh>
    <rPh sb="9" eb="10">
      <t>ケイ</t>
    </rPh>
    <phoneticPr fontId="2"/>
  </si>
  <si>
    <t>よこすか</t>
    <phoneticPr fontId="2"/>
  </si>
  <si>
    <t>みらい</t>
    <phoneticPr fontId="2"/>
  </si>
  <si>
    <t>UTC</t>
  </si>
  <si>
    <t>ANS位置データ(14kHz)</t>
    <rPh sb="3" eb="5">
      <t>イチ</t>
    </rPh>
    <phoneticPr fontId="2"/>
  </si>
  <si>
    <t>ANS位置データ(7kHz)</t>
    <rPh sb="3" eb="5">
      <t>イチ</t>
    </rPh>
    <phoneticPr fontId="2"/>
  </si>
  <si>
    <t>航跡図(PDF)</t>
    <rPh sb="0" eb="2">
      <t>コウセキ</t>
    </rPh>
    <rPh sb="2" eb="3">
      <t>ズ</t>
    </rPh>
    <phoneticPr fontId="2"/>
  </si>
  <si>
    <t>動画</t>
    <rPh sb="0" eb="2">
      <t>ドウガ</t>
    </rPh>
    <phoneticPr fontId="2"/>
  </si>
  <si>
    <t>ソフトX線写真撮影装置</t>
    <rPh sb="4" eb="5">
      <t>セン</t>
    </rPh>
    <rPh sb="5" eb="7">
      <t>シャシン</t>
    </rPh>
    <rPh sb="7" eb="9">
      <t>サツエイ</t>
    </rPh>
    <rPh sb="9" eb="11">
      <t>ソウチ</t>
    </rPh>
    <phoneticPr fontId="2"/>
  </si>
  <si>
    <t>CTD</t>
    <phoneticPr fontId="2"/>
  </si>
  <si>
    <t>塩分測定装置</t>
    <phoneticPr fontId="2"/>
  </si>
  <si>
    <t>溶存酸素測定用滴定装置</t>
    <phoneticPr fontId="2"/>
  </si>
  <si>
    <t>ガスクロマトグラフ</t>
    <phoneticPr fontId="2"/>
  </si>
  <si>
    <t>全炭酸測定装置</t>
    <phoneticPr fontId="2"/>
  </si>
  <si>
    <t>生物生産量測定用質量分析装置</t>
    <phoneticPr fontId="2"/>
  </si>
  <si>
    <t>アルカリ度測定用滴定装置</t>
    <phoneticPr fontId="2"/>
  </si>
  <si>
    <t>クロロフィル測定用蛍光光度計</t>
    <phoneticPr fontId="2"/>
  </si>
  <si>
    <t>蛍光物質測定用分光蛍光光度計</t>
    <phoneticPr fontId="2"/>
  </si>
  <si>
    <t>生物色素測定用分光吸光光度計</t>
    <phoneticPr fontId="2"/>
  </si>
  <si>
    <t>マルチセンサーコアロガー</t>
    <phoneticPr fontId="2"/>
  </si>
  <si>
    <t>分光測色計</t>
    <phoneticPr fontId="2"/>
  </si>
  <si>
    <t>MWJ</t>
    <phoneticPr fontId="2"/>
  </si>
  <si>
    <t>NME</t>
    <phoneticPr fontId="2"/>
  </si>
  <si>
    <t>みらい</t>
    <phoneticPr fontId="2"/>
  </si>
  <si>
    <t>ポータブル重力計</t>
    <phoneticPr fontId="2"/>
  </si>
  <si>
    <t>RADIOSONDES</t>
    <phoneticPr fontId="2"/>
  </si>
  <si>
    <t>(A)船舶入力</t>
    <rPh sb="3" eb="5">
      <t>センパク</t>
    </rPh>
    <rPh sb="5" eb="7">
      <t>ニュウリョク</t>
    </rPh>
    <phoneticPr fontId="2"/>
  </si>
  <si>
    <t>担当研究者</t>
    <rPh sb="0" eb="2">
      <t>タントウ</t>
    </rPh>
    <rPh sb="2" eb="5">
      <t>ケンキュウシャ</t>
    </rPh>
    <phoneticPr fontId="2"/>
  </si>
  <si>
    <t>所属機関</t>
    <rPh sb="0" eb="2">
      <t>ショゾク</t>
    </rPh>
    <rPh sb="2" eb="4">
      <t>キカン</t>
    </rPh>
    <phoneticPr fontId="2"/>
  </si>
  <si>
    <t>(A)航海種別</t>
    <rPh sb="3" eb="5">
      <t>コウカイ</t>
    </rPh>
    <rPh sb="5" eb="7">
      <t>シュベツ</t>
    </rPh>
    <phoneticPr fontId="2"/>
  </si>
  <si>
    <t>所内利用</t>
    <rPh sb="0" eb="2">
      <t>ショナイ</t>
    </rPh>
    <rPh sb="2" eb="4">
      <t>リヨウ</t>
    </rPh>
    <phoneticPr fontId="2"/>
  </si>
  <si>
    <t>例</t>
    <rPh sb="0" eb="1">
      <t>レイ</t>
    </rPh>
    <phoneticPr fontId="2"/>
  </si>
  <si>
    <t>長期観測機器のため</t>
    <phoneticPr fontId="2"/>
  </si>
  <si>
    <t>海域</t>
    <phoneticPr fontId="2"/>
  </si>
  <si>
    <t>測地系</t>
    <phoneticPr fontId="2"/>
  </si>
  <si>
    <t>WGS-84</t>
    <phoneticPr fontId="2"/>
  </si>
  <si>
    <t>全磁力計(Mag_Cesium)</t>
    <phoneticPr fontId="2"/>
  </si>
  <si>
    <t>課題管理部署 が 記入</t>
  </si>
  <si>
    <t>MBESのみBDで提出</t>
    <rPh sb="9" eb="11">
      <t>テイシュツ</t>
    </rPh>
    <phoneticPr fontId="2"/>
  </si>
  <si>
    <t>ABISMO</t>
    <phoneticPr fontId="2"/>
  </si>
  <si>
    <t>(D)</t>
    <phoneticPr fontId="2"/>
  </si>
  <si>
    <t xml:space="preserve"> 記入上の注意</t>
    <phoneticPr fontId="2"/>
  </si>
  <si>
    <t xml:space="preserve"> 記入上の注意</t>
    <phoneticPr fontId="2"/>
  </si>
  <si>
    <t>研究者種別</t>
    <rPh sb="0" eb="3">
      <t>ケンキュウシャ</t>
    </rPh>
    <rPh sb="3" eb="5">
      <t>シュベツ</t>
    </rPh>
    <phoneticPr fontId="2"/>
  </si>
  <si>
    <t>課題管理部署（事務局）であらかじめ記入していますが、内容をご確認ください。誤りがある場合、修正をお願いします。</t>
    <rPh sb="0" eb="2">
      <t>カダイ</t>
    </rPh>
    <rPh sb="2" eb="4">
      <t>カンリ</t>
    </rPh>
    <rPh sb="4" eb="6">
      <t>ブショ</t>
    </rPh>
    <rPh sb="7" eb="10">
      <t>ジムキョク</t>
    </rPh>
    <rPh sb="17" eb="19">
      <t>キニュウ</t>
    </rPh>
    <rPh sb="26" eb="28">
      <t>ナイヨウ</t>
    </rPh>
    <rPh sb="30" eb="32">
      <t>カクニン</t>
    </rPh>
    <rPh sb="37" eb="38">
      <t>アヤマ</t>
    </rPh>
    <rPh sb="42" eb="44">
      <t>バアイ</t>
    </rPh>
    <rPh sb="45" eb="47">
      <t>シュウセイ</t>
    </rPh>
    <rPh sb="49" eb="50">
      <t>ネガ</t>
    </rPh>
    <phoneticPr fontId="2"/>
  </si>
  <si>
    <t>時間帯</t>
    <rPh sb="0" eb="3">
      <t>ジカンタイ</t>
    </rPh>
    <phoneticPr fontId="2"/>
  </si>
  <si>
    <t>明神海丘</t>
    <rPh sb="0" eb="2">
      <t>ミョウジン</t>
    </rPh>
    <rPh sb="2" eb="3">
      <t>ウミ</t>
    </rPh>
    <rPh sb="3" eb="4">
      <t>オカ</t>
    </rPh>
    <phoneticPr fontId="2"/>
  </si>
  <si>
    <t xml:space="preserve">須美寿カルデラ  </t>
    <phoneticPr fontId="2"/>
  </si>
  <si>
    <t>深海　太郎</t>
    <rPh sb="0" eb="2">
      <t>シンカイ</t>
    </rPh>
    <rPh sb="3" eb="5">
      <t>タロウ</t>
    </rPh>
    <phoneticPr fontId="2"/>
  </si>
  <si>
    <t>有</t>
    <rPh sb="0" eb="1">
      <t>ア</t>
    </rPh>
    <phoneticPr fontId="2"/>
  </si>
  <si>
    <t>データ提出者</t>
    <rPh sb="3" eb="5">
      <t>テイシュツ</t>
    </rPh>
    <rPh sb="5" eb="6">
      <t>シャ</t>
    </rPh>
    <phoneticPr fontId="2"/>
  </si>
  <si>
    <t xml:space="preserve"> 記入上の注意</t>
    <phoneticPr fontId="2"/>
  </si>
  <si>
    <t>XCTD</t>
    <phoneticPr fontId="2"/>
  </si>
  <si>
    <t>OBS</t>
    <phoneticPr fontId="2"/>
  </si>
  <si>
    <t>機器の種別</t>
    <rPh sb="0" eb="2">
      <t>キキ</t>
    </rPh>
    <rPh sb="3" eb="5">
      <t>シュベツ</t>
    </rPh>
    <phoneticPr fontId="2"/>
  </si>
  <si>
    <t>実施作業</t>
    <rPh sb="0" eb="2">
      <t>ジッシ</t>
    </rPh>
    <rPh sb="2" eb="4">
      <t>サギョウ</t>
    </rPh>
    <phoneticPr fontId="2"/>
  </si>
  <si>
    <t>回収
データ</t>
    <rPh sb="0" eb="2">
      <t>カイシュウ</t>
    </rPh>
    <phoneticPr fontId="2"/>
  </si>
  <si>
    <t>回収
サンプル</t>
    <rPh sb="0" eb="2">
      <t>カイシュウ</t>
    </rPh>
    <phoneticPr fontId="2"/>
  </si>
  <si>
    <t>観音埼東方3.2NM</t>
    <rPh sb="0" eb="2">
      <t>カンノン</t>
    </rPh>
    <phoneticPr fontId="2"/>
  </si>
  <si>
    <t>※ その他、注意事項等があれば、自由にご記載ください。</t>
    <phoneticPr fontId="2"/>
  </si>
  <si>
    <t>10進緯度</t>
    <rPh sb="2" eb="3">
      <t>シン</t>
    </rPh>
    <rPh sb="3" eb="5">
      <t>イド</t>
    </rPh>
    <phoneticPr fontId="2"/>
  </si>
  <si>
    <t>E/W</t>
    <phoneticPr fontId="2"/>
  </si>
  <si>
    <t>10進経度</t>
    <rPh sb="2" eb="3">
      <t>シン</t>
    </rPh>
    <rPh sb="3" eb="5">
      <t>ケイド</t>
    </rPh>
    <phoneticPr fontId="2"/>
  </si>
  <si>
    <t>設置日</t>
    <rPh sb="0" eb="2">
      <t>セッチヒ</t>
    </rPh>
    <rPh sb="2" eb="3">
      <t>ヒ</t>
    </rPh>
    <phoneticPr fontId="2"/>
  </si>
  <si>
    <t>観測項目</t>
    <rPh sb="0" eb="2">
      <t>カンソク</t>
    </rPh>
    <rPh sb="2" eb="4">
      <t>コウモク</t>
    </rPh>
    <phoneticPr fontId="2"/>
  </si>
  <si>
    <t>「メタデータシート」の提出のお願い</t>
    <rPh sb="11" eb="13">
      <t>テイシュツ</t>
    </rPh>
    <rPh sb="15" eb="16">
      <t>ネガ</t>
    </rPh>
    <phoneticPr fontId="2"/>
  </si>
  <si>
    <t>運用者の区分</t>
    <rPh sb="0" eb="2">
      <t>ウンヨウシャ</t>
    </rPh>
    <rPh sb="2" eb="3">
      <t>シャ</t>
    </rPh>
    <rPh sb="4" eb="6">
      <t>クブン</t>
    </rPh>
    <phoneticPr fontId="2"/>
  </si>
  <si>
    <t>機器の区分</t>
    <rPh sb="0" eb="2">
      <t>キキ</t>
    </rPh>
    <rPh sb="3" eb="5">
      <t>クブン</t>
    </rPh>
    <phoneticPr fontId="2"/>
  </si>
  <si>
    <t>概要</t>
    <rPh sb="0" eb="2">
      <t>ガイヨウ</t>
    </rPh>
    <phoneticPr fontId="2"/>
  </si>
  <si>
    <t>対象機器の例</t>
    <rPh sb="0" eb="4">
      <t>タイショウキキ</t>
    </rPh>
    <rPh sb="5" eb="6">
      <t>レイ</t>
    </rPh>
    <phoneticPr fontId="2"/>
  </si>
  <si>
    <t>メタデータシート
記入箇所</t>
    <rPh sb="9" eb="11">
      <t>キニュウ</t>
    </rPh>
    <rPh sb="11" eb="13">
      <t>カショ</t>
    </rPh>
    <phoneticPr fontId="2"/>
  </si>
  <si>
    <t>メタデータシート
記入担当者</t>
    <rPh sb="9" eb="11">
      <t>キニュウ</t>
    </rPh>
    <rPh sb="11" eb="13">
      <t>タントウシャ</t>
    </rPh>
    <rPh sb="13" eb="14">
      <t>キサイシャ</t>
    </rPh>
    <phoneticPr fontId="2"/>
  </si>
  <si>
    <t>乗船研究者</t>
    <rPh sb="0" eb="2">
      <t>ジョウセン</t>
    </rPh>
    <rPh sb="2" eb="5">
      <t>ケンキュウシャ</t>
    </rPh>
    <phoneticPr fontId="2"/>
  </si>
  <si>
    <t>研究者持ち込み
観測機器</t>
    <rPh sb="0" eb="10">
      <t>タカンソク</t>
    </rPh>
    <rPh sb="10" eb="12">
      <t>カンソクキキ</t>
    </rPh>
    <phoneticPr fontId="2"/>
  </si>
  <si>
    <t>研究者が船上で運用するもの</t>
    <rPh sb="0" eb="3">
      <t>ケンキュウシャ</t>
    </rPh>
    <rPh sb="4" eb="6">
      <t>センジョウ</t>
    </rPh>
    <phoneticPr fontId="2"/>
  </si>
  <si>
    <t>研究者開発機器、水温・塩分・深度計 (CTD)、採水分析機器、研究者持込みXBT・XCTD</t>
    <rPh sb="0" eb="7">
      <t>ケンキュウシャカイハツキキ</t>
    </rPh>
    <phoneticPr fontId="2"/>
  </si>
  <si>
    <t>乗船研究者が記入</t>
    <rPh sb="0" eb="2">
      <t>ジョウセン</t>
    </rPh>
    <rPh sb="2" eb="5">
      <t>ケンキュウシャ</t>
    </rPh>
    <rPh sb="6" eb="8">
      <t>キニュウ</t>
    </rPh>
    <phoneticPr fontId="2"/>
  </si>
  <si>
    <t>研究者が潜水船・探査機に持込んで運用するもの</t>
    <rPh sb="0" eb="3">
      <t>ケンキュウシャ</t>
    </rPh>
    <phoneticPr fontId="2"/>
  </si>
  <si>
    <t>係留系、自己浮上型海底地震計(OBS)、海底電位磁力計(OBEM)、Argoフロート、TRITONブイ</t>
    <rPh sb="0" eb="3">
      <t>ケイリュウケイ</t>
    </rPh>
    <rPh sb="4" eb="9">
      <t>ジコフジョウガタ</t>
    </rPh>
    <rPh sb="9" eb="13">
      <t>カイテイジシン</t>
    </rPh>
    <rPh sb="13" eb="14">
      <t>ケイ</t>
    </rPh>
    <rPh sb="20" eb="24">
      <t>カイテイデンイ</t>
    </rPh>
    <rPh sb="24" eb="27">
      <t>ジリョクケイ</t>
    </rPh>
    <phoneticPr fontId="2"/>
  </si>
  <si>
    <t>船舶運航会社
または
機器運用会社</t>
    <rPh sb="0" eb="6">
      <t>センパクウンコウガイシャ</t>
    </rPh>
    <rPh sb="11" eb="13">
      <t>キキ</t>
    </rPh>
    <rPh sb="13" eb="15">
      <t>キザイウンヨウタントウシャ</t>
    </rPh>
    <rPh sb="15" eb="17">
      <t>カイシャ</t>
    </rPh>
    <phoneticPr fontId="2"/>
  </si>
  <si>
    <t>測位機器、潜水船装備CTD、ビデオカメラ、スチルカメラ</t>
    <rPh sb="0" eb="2">
      <t>ソクイ</t>
    </rPh>
    <rPh sb="2" eb="4">
      <t>キキ</t>
    </rPh>
    <rPh sb="5" eb="8">
      <t>センスイセン</t>
    </rPh>
    <rPh sb="8" eb="10">
      <t>ソウビ</t>
    </rPh>
    <phoneticPr fontId="2"/>
  </si>
  <si>
    <t>潜水船チームが記入</t>
    <rPh sb="0" eb="3">
      <t>センスイセン</t>
    </rPh>
    <rPh sb="7" eb="9">
      <t>キニュウ</t>
    </rPh>
    <phoneticPr fontId="2"/>
  </si>
  <si>
    <t>航海前に研究者が船体に装備し、運航会社が運用するもの</t>
    <rPh sb="0" eb="2">
      <t>コウカイ</t>
    </rPh>
    <rPh sb="2" eb="3">
      <t>コウカイマエ</t>
    </rPh>
    <rPh sb="4" eb="7">
      <t>ケンキュウシャ</t>
    </rPh>
    <rPh sb="8" eb="10">
      <t>センタイ</t>
    </rPh>
    <rPh sb="11" eb="13">
      <t>ソウビ</t>
    </rPh>
    <rPh sb="15" eb="17">
      <t>ウンコウ</t>
    </rPh>
    <rPh sb="17" eb="19">
      <t>ガイシャ</t>
    </rPh>
    <rPh sb="20" eb="22">
      <t>ウンヨウ</t>
    </rPh>
    <phoneticPr fontId="2"/>
  </si>
  <si>
    <t>ラジオゾンデ(radiosonde)</t>
    <phoneticPr fontId="2"/>
  </si>
  <si>
    <t>シーロメーター(Ceilometer)</t>
    <phoneticPr fontId="2"/>
  </si>
  <si>
    <t>ドップラーレーダー(DRADAR)</t>
    <phoneticPr fontId="2"/>
  </si>
  <si>
    <t>音響測位装置(ANS)</t>
  </si>
  <si>
    <t>可搬式マルチチャンネル探査(PMCS)</t>
  </si>
  <si>
    <t>屈折探査(OBS)</t>
  </si>
  <si>
    <t>栄養塩分析装置(4CH)</t>
  </si>
  <si>
    <t>三成分磁力計(STCM)</t>
    <phoneticPr fontId="2"/>
  </si>
  <si>
    <t>全磁力計(Proton)</t>
    <phoneticPr fontId="2"/>
  </si>
  <si>
    <t>XCTD(持込み機器は除く)</t>
  </si>
  <si>
    <t>ANSデータリスト(LOG)</t>
    <phoneticPr fontId="2"/>
  </si>
  <si>
    <t>船上重力計(Gravity)</t>
  </si>
  <si>
    <t>Proton Magnetometers</t>
  </si>
  <si>
    <t>電波航法装置(SOJ)</t>
    <rPh sb="0" eb="2">
      <t>デンパ</t>
    </rPh>
    <rPh sb="2" eb="4">
      <t>コウホウ</t>
    </rPh>
    <rPh sb="4" eb="6">
      <t>ソウチ</t>
    </rPh>
    <phoneticPr fontId="2"/>
  </si>
  <si>
    <t>音響航法装置(SOQ)</t>
    <rPh sb="0" eb="2">
      <t>オンキョウ</t>
    </rPh>
    <rPh sb="2" eb="4">
      <t>コウホウ</t>
    </rPh>
    <rPh sb="4" eb="6">
      <t>ソウチ</t>
    </rPh>
    <phoneticPr fontId="2"/>
  </si>
  <si>
    <t>マルチビーム音響測深装置(MBES)</t>
    <rPh sb="6" eb="8">
      <t>オンキョウ</t>
    </rPh>
    <rPh sb="8" eb="10">
      <t>ソクシン</t>
    </rPh>
    <rPh sb="10" eb="12">
      <t>ソウチ</t>
    </rPh>
    <phoneticPr fontId="2"/>
  </si>
  <si>
    <t>サブボトムプロファイラー(SBP)</t>
  </si>
  <si>
    <t>サブボトムプロファイラー(SBP)</t>
    <phoneticPr fontId="2"/>
  </si>
  <si>
    <t>船上重力計(Gravity)</t>
    <phoneticPr fontId="2"/>
  </si>
  <si>
    <t>XBT(持込み機器は除く)</t>
  </si>
  <si>
    <t>XBT(持込み機器は除く)</t>
    <phoneticPr fontId="2"/>
  </si>
  <si>
    <t>XCTD(持込み機器は除く)</t>
    <phoneticPr fontId="2"/>
  </si>
  <si>
    <t>音響式流向流速計(ADCP)</t>
  </si>
  <si>
    <t>音響式流向流速計(ADCP)</t>
    <phoneticPr fontId="2"/>
  </si>
  <si>
    <t>計量魚探(Fish)</t>
    <phoneticPr fontId="2"/>
  </si>
  <si>
    <t>総合海上気象観測装置(SMet)</t>
  </si>
  <si>
    <t>衛星画像受信システム(NOAA/AVHRR)</t>
  </si>
  <si>
    <t>Portable Gravimeter</t>
  </si>
  <si>
    <t>シングルチャンネル探査(SCS)</t>
  </si>
  <si>
    <t>表層海水連続分析装置(EPCS/TSG)</t>
    <rPh sb="0" eb="2">
      <t>ヒョウソウ</t>
    </rPh>
    <rPh sb="2" eb="4">
      <t>カイスイ</t>
    </rPh>
    <rPh sb="4" eb="6">
      <t>レンゾク</t>
    </rPh>
    <rPh sb="6" eb="8">
      <t>ブンセキ</t>
    </rPh>
    <rPh sb="8" eb="10">
      <t>ソウチ</t>
    </rPh>
    <phoneticPr fontId="2"/>
  </si>
  <si>
    <t>栄養塩モニター(自動イオン分析装置)</t>
    <rPh sb="0" eb="2">
      <t>エイヨウ</t>
    </rPh>
    <rPh sb="2" eb="3">
      <t>エン</t>
    </rPh>
    <phoneticPr fontId="2"/>
  </si>
  <si>
    <t>表層海水全炭酸連続測定装置(連続TCO2)</t>
    <rPh sb="0" eb="2">
      <t>ヒョウソウ</t>
    </rPh>
    <rPh sb="2" eb="4">
      <t>カイスイ</t>
    </rPh>
    <rPh sb="4" eb="7">
      <t>ゼンタンサン</t>
    </rPh>
    <rPh sb="7" eb="9">
      <t>レンゾク</t>
    </rPh>
    <rPh sb="9" eb="11">
      <t>ソクテイ</t>
    </rPh>
    <rPh sb="11" eb="13">
      <t>ソウチ</t>
    </rPh>
    <rPh sb="14" eb="16">
      <t>レンゾク</t>
    </rPh>
    <phoneticPr fontId="2"/>
  </si>
  <si>
    <t>CTD/DO(潜)</t>
    <rPh sb="7" eb="8">
      <t>ヒソカ</t>
    </rPh>
    <phoneticPr fontId="2"/>
  </si>
  <si>
    <t>測位(音響)データ</t>
    <rPh sb="0" eb="2">
      <t>ソクイ</t>
    </rPh>
    <rPh sb="3" eb="5">
      <t>オンキョウ</t>
    </rPh>
    <phoneticPr fontId="2"/>
  </si>
  <si>
    <t>航跡図(PDF)</t>
    <rPh sb="0" eb="3">
      <t>コウセキズ</t>
    </rPh>
    <phoneticPr fontId="2"/>
  </si>
  <si>
    <t>潜航記録(PDF)</t>
    <rPh sb="0" eb="2">
      <t>センコウ</t>
    </rPh>
    <rPh sb="2" eb="4">
      <t>キロク</t>
    </rPh>
    <phoneticPr fontId="2"/>
  </si>
  <si>
    <t>メインカメラ(インポーズ有り)</t>
    <rPh sb="12" eb="13">
      <t>アリ</t>
    </rPh>
    <phoneticPr fontId="2"/>
  </si>
  <si>
    <t>No.1(HDTV)</t>
  </si>
  <si>
    <t>No.2(白黒)</t>
  </si>
  <si>
    <t>マルチビーム音響測深装置(MBES)</t>
    <phoneticPr fontId="2"/>
  </si>
  <si>
    <t>潜水船航跡図(PDF形式)</t>
    <phoneticPr fontId="2"/>
  </si>
  <si>
    <t>航跡図(PSその他)</t>
    <phoneticPr fontId="2"/>
  </si>
  <si>
    <t>音響航法装置(SOQ)</t>
    <rPh sb="0" eb="2">
      <t>オンキョウ</t>
    </rPh>
    <rPh sb="2" eb="4">
      <t>コウホウ</t>
    </rPh>
    <phoneticPr fontId="2"/>
  </si>
  <si>
    <t>SOAR(JamMet/PRP/PAR)</t>
  </si>
  <si>
    <t>Fluxgate Magnetometers</t>
  </si>
  <si>
    <t>Shipboard Gravimeter</t>
  </si>
  <si>
    <t>Fish Detector</t>
  </si>
  <si>
    <t>DOPPLER RADER</t>
  </si>
  <si>
    <t>Compass with inclinometer</t>
  </si>
  <si>
    <t>Cruise Tracking chart of the vessel</t>
  </si>
  <si>
    <t>Tracking Chart of the sumberged vehicle</t>
  </si>
  <si>
    <t>MBES of the submerged vehicle</t>
  </si>
  <si>
    <t>Automatic ion analyzer</t>
  </si>
  <si>
    <t>TCO2 measurement system</t>
  </si>
  <si>
    <t>pCO2 measurement system</t>
  </si>
  <si>
    <t>Salinity measurement system</t>
  </si>
  <si>
    <t>Titrator for DO</t>
  </si>
  <si>
    <t>Gas chromatograph</t>
  </si>
  <si>
    <t>pH meter</t>
  </si>
  <si>
    <t>CN mass spectrometer</t>
  </si>
  <si>
    <t>Titrator for total alkalinity</t>
  </si>
  <si>
    <t>Absorption spectro-photometer</t>
  </si>
  <si>
    <t>High performance liquid chromatograph</t>
  </si>
  <si>
    <t>Multi-Senser Core Logger</t>
  </si>
  <si>
    <t>Photographic recording device for core samples</t>
  </si>
  <si>
    <t>Soft X-ray camera</t>
  </si>
  <si>
    <t>SOAR(JamMet/PRP/PAR)</t>
    <phoneticPr fontId="2"/>
  </si>
  <si>
    <t>液体クロマトグラフ測定装置</t>
    <phoneticPr fontId="2"/>
  </si>
  <si>
    <t>潜航中心(原点)位置</t>
    <rPh sb="0" eb="2">
      <t>センコウ</t>
    </rPh>
    <rPh sb="2" eb="4">
      <t>チュウシン</t>
    </rPh>
    <rPh sb="8" eb="10">
      <t>イチ</t>
    </rPh>
    <phoneticPr fontId="2"/>
  </si>
  <si>
    <t>Subbottom Profiler (SBP)</t>
  </si>
  <si>
    <t>pH計</t>
    <phoneticPr fontId="2"/>
  </si>
  <si>
    <t>大気海水CO2連続測定装置(pCO2)</t>
    <phoneticPr fontId="2"/>
  </si>
  <si>
    <t>XBT (except for carried instruments)</t>
    <phoneticPr fontId="2"/>
  </si>
  <si>
    <t>XCTD (except for carried instruments)</t>
    <phoneticPr fontId="2"/>
  </si>
  <si>
    <t>提出物</t>
  </si>
  <si>
    <t>航海終了時</t>
  </si>
  <si>
    <t>公開猶予期間内</t>
  </si>
  <si>
    <t>データの提出者
もしくは搬送会社</t>
    <phoneticPr fontId="2"/>
  </si>
  <si>
    <t>改訂版</t>
    <phoneticPr fontId="2"/>
  </si>
  <si>
    <t>※ご不明な点がございましたら、お気軽にお問い合せ下さい。
※個人情報の取り扱いに関しまして、情報管理目的以外の利用は致しません。</t>
    <phoneticPr fontId="2"/>
  </si>
  <si>
    <t>提出シート一覧</t>
    <rPh sb="0" eb="2">
      <t>テイシュツ</t>
    </rPh>
    <rPh sb="5" eb="7">
      <t>イチラン</t>
    </rPh>
    <phoneticPr fontId="2"/>
  </si>
  <si>
    <t>生物サンプル用メタデータシート</t>
    <rPh sb="0" eb="2">
      <t>セイブツ</t>
    </rPh>
    <rPh sb="6" eb="7">
      <t>ヨウ</t>
    </rPh>
    <phoneticPr fontId="2"/>
  </si>
  <si>
    <t>岩石サンプル用メタデータシート</t>
    <rPh sb="0" eb="2">
      <t>ガンセキ</t>
    </rPh>
    <rPh sb="6" eb="7">
      <t>ヨウ</t>
    </rPh>
    <phoneticPr fontId="2"/>
  </si>
  <si>
    <t>コアサンプル用メタデータシート</t>
    <rPh sb="6" eb="7">
      <t>ヨウ</t>
    </rPh>
    <phoneticPr fontId="2"/>
  </si>
  <si>
    <t>その他サンプル用メタデータシート</t>
    <rPh sb="2" eb="3">
      <t>タ</t>
    </rPh>
    <rPh sb="7" eb="8">
      <t>ヨウ</t>
    </rPh>
    <phoneticPr fontId="2"/>
  </si>
  <si>
    <t>※潜水船使用航海のみ記入</t>
    <rPh sb="1" eb="4">
      <t>センスイセンシヨウコウカイ</t>
    </rPh>
    <rPh sb="4" eb="6">
      <t>シヨウ</t>
    </rPh>
    <rPh sb="6" eb="8">
      <t>コウカイ</t>
    </rPh>
    <rPh sb="10" eb="12">
      <t>キニュウ</t>
    </rPh>
    <phoneticPr fontId="2"/>
  </si>
  <si>
    <t>※生物サンプル取得時のみ記入</t>
    <rPh sb="1" eb="3">
      <t>セイブツ</t>
    </rPh>
    <rPh sb="7" eb="10">
      <t>シュトクジ</t>
    </rPh>
    <rPh sb="12" eb="14">
      <t>キニュウ</t>
    </rPh>
    <phoneticPr fontId="2"/>
  </si>
  <si>
    <t>※岩石サンプル取得時のみ記入</t>
    <rPh sb="1" eb="3">
      <t>ガンセキ</t>
    </rPh>
    <rPh sb="7" eb="10">
      <t>シュトクジ</t>
    </rPh>
    <rPh sb="12" eb="14">
      <t>キニュウ</t>
    </rPh>
    <phoneticPr fontId="2"/>
  </si>
  <si>
    <t>※コアサンプル取得時のみ記入</t>
    <rPh sb="7" eb="10">
      <t>シュトクジ</t>
    </rPh>
    <rPh sb="12" eb="14">
      <t>キニュウ</t>
    </rPh>
    <phoneticPr fontId="2"/>
  </si>
  <si>
    <r>
      <t xml:space="preserve">サブボトムプロファイラ(SBP)、CTD採水装置、MBARIコアラー、研究者開発機器
</t>
    </r>
    <r>
      <rPr>
        <u/>
        <sz val="10"/>
        <rFont val="ＭＳ Ｐゴシック"/>
        <family val="3"/>
        <charset val="128"/>
      </rPr>
      <t>※データ取得のシステム単位で記入します。バッテリーやケーブル等のパーツを記入する必要はありません。</t>
    </r>
    <rPh sb="20" eb="22">
      <t>サイスイ</t>
    </rPh>
    <rPh sb="22" eb="24">
      <t>ソウチ</t>
    </rPh>
    <rPh sb="35" eb="38">
      <t>ケンキュウシャ</t>
    </rPh>
    <rPh sb="38" eb="40">
      <t>カイハツ</t>
    </rPh>
    <rPh sb="40" eb="42">
      <t>キキ</t>
    </rPh>
    <phoneticPr fontId="2"/>
  </si>
  <si>
    <t>Blu-ray</t>
    <phoneticPr fontId="2"/>
  </si>
  <si>
    <t>(B)乗船の有無</t>
    <rPh sb="3" eb="5">
      <t>ジョウセン</t>
    </rPh>
    <rPh sb="6" eb="8">
      <t>ウム</t>
    </rPh>
    <phoneticPr fontId="2"/>
  </si>
  <si>
    <t>(B)課題代表</t>
    <rPh sb="3" eb="5">
      <t>カダイ</t>
    </rPh>
    <rPh sb="5" eb="7">
      <t>ダイヒョウ</t>
    </rPh>
    <phoneticPr fontId="2"/>
  </si>
  <si>
    <t>(共通)有無</t>
    <rPh sb="1" eb="3">
      <t>キョウツウ</t>
    </rPh>
    <rPh sb="4" eb="6">
      <t>ウム</t>
    </rPh>
    <phoneticPr fontId="2"/>
  </si>
  <si>
    <t>(共通)実施</t>
    <rPh sb="1" eb="3">
      <t>キョウツウ</t>
    </rPh>
    <rPh sb="4" eb="6">
      <t>ジッシ</t>
    </rPh>
    <phoneticPr fontId="2"/>
  </si>
  <si>
    <t>(共通)データ提出者</t>
    <rPh sb="1" eb="3">
      <t>キョウツウ</t>
    </rPh>
    <rPh sb="7" eb="9">
      <t>テイシュツ</t>
    </rPh>
    <rPh sb="9" eb="10">
      <t>シャ</t>
    </rPh>
    <phoneticPr fontId="2"/>
  </si>
  <si>
    <t>(E)運用担当社</t>
    <rPh sb="3" eb="5">
      <t>ウンヨウ</t>
    </rPh>
    <rPh sb="5" eb="7">
      <t>タントウ</t>
    </rPh>
    <rPh sb="7" eb="8">
      <t>シャ</t>
    </rPh>
    <phoneticPr fontId="2"/>
  </si>
  <si>
    <t>(共通)メディア</t>
    <rPh sb="1" eb="3">
      <t>キョウツウ</t>
    </rPh>
    <phoneticPr fontId="2"/>
  </si>
  <si>
    <t>(G)潜水船データ</t>
    <rPh sb="3" eb="6">
      <t>センスイセン</t>
    </rPh>
    <phoneticPr fontId="2"/>
  </si>
  <si>
    <t>(F)潜航地点種別</t>
    <rPh sb="3" eb="5">
      <t>センコウ</t>
    </rPh>
    <rPh sb="5" eb="7">
      <t>チテン</t>
    </rPh>
    <rPh sb="7" eb="9">
      <t>シュベツ</t>
    </rPh>
    <phoneticPr fontId="2"/>
  </si>
  <si>
    <t>(I)測器の種別</t>
    <rPh sb="3" eb="5">
      <t>ソッキ</t>
    </rPh>
    <rPh sb="6" eb="8">
      <t>シュベツ</t>
    </rPh>
    <phoneticPr fontId="2"/>
  </si>
  <si>
    <t>(I)設置の種別</t>
    <rPh sb="3" eb="5">
      <t>セッチ</t>
    </rPh>
    <rPh sb="6" eb="8">
      <t>シュベツ</t>
    </rPh>
    <phoneticPr fontId="2"/>
  </si>
  <si>
    <t>(I)回収</t>
    <rPh sb="3" eb="5">
      <t>カイシュウ</t>
    </rPh>
    <phoneticPr fontId="2"/>
  </si>
  <si>
    <t>(I)設置回収</t>
    <rPh sb="3" eb="5">
      <t>セッチ</t>
    </rPh>
    <rPh sb="5" eb="7">
      <t>カイシュウ</t>
    </rPh>
    <phoneticPr fontId="2"/>
  </si>
  <si>
    <t>(I)可不可</t>
    <rPh sb="3" eb="4">
      <t>カ</t>
    </rPh>
    <rPh sb="4" eb="6">
      <t>フカ</t>
    </rPh>
    <phoneticPr fontId="2"/>
  </si>
  <si>
    <t>みらい</t>
    <phoneticPr fontId="2"/>
  </si>
  <si>
    <t>新青丸</t>
    <rPh sb="0" eb="2">
      <t>シンセイ</t>
    </rPh>
    <rPh sb="2" eb="3">
      <t>マル</t>
    </rPh>
    <phoneticPr fontId="2"/>
  </si>
  <si>
    <t>かいめい</t>
    <phoneticPr fontId="2"/>
  </si>
  <si>
    <t>Center of Map</t>
    <phoneticPr fontId="2"/>
  </si>
  <si>
    <t>Planning of landed point</t>
    <phoneticPr fontId="2"/>
  </si>
  <si>
    <t>Landed on the Sea bottom</t>
    <phoneticPr fontId="2"/>
  </si>
  <si>
    <t>Launched on the surface</t>
    <phoneticPr fontId="2"/>
  </si>
  <si>
    <t>Survey Start Point / End point</t>
    <phoneticPr fontId="2"/>
  </si>
  <si>
    <t>Permanent</t>
    <phoneticPr fontId="2"/>
  </si>
  <si>
    <t>Planed</t>
    <phoneticPr fontId="2"/>
  </si>
  <si>
    <t>No recovered</t>
    <phoneticPr fontId="2"/>
  </si>
  <si>
    <t>No planed</t>
    <phoneticPr fontId="2"/>
  </si>
  <si>
    <t>Other</t>
    <phoneticPr fontId="2"/>
  </si>
  <si>
    <t>(F)(G)(H)潜水船・探査機等</t>
    <rPh sb="9" eb="12">
      <t>センスイセン</t>
    </rPh>
    <rPh sb="13" eb="16">
      <t>タンサキ</t>
    </rPh>
    <rPh sb="16" eb="17">
      <t>トウ</t>
    </rPh>
    <phoneticPr fontId="2"/>
  </si>
  <si>
    <t>Video Camera</t>
    <phoneticPr fontId="2"/>
  </si>
  <si>
    <t>Still Camera</t>
    <phoneticPr fontId="2"/>
  </si>
  <si>
    <t>新青丸</t>
    <rPh sb="0" eb="2">
      <t>シンセイ</t>
    </rPh>
    <rPh sb="2" eb="3">
      <t>マル</t>
    </rPh>
    <phoneticPr fontId="2"/>
  </si>
  <si>
    <t>かいめい</t>
    <phoneticPr fontId="2"/>
  </si>
  <si>
    <t>ポータブル重力計</t>
  </si>
  <si>
    <t>XBT(持込み機器は除く)</t>
    <rPh sb="4" eb="5">
      <t>モ</t>
    </rPh>
    <rPh sb="5" eb="6">
      <t>コ</t>
    </rPh>
    <rPh sb="7" eb="9">
      <t>キキ</t>
    </rPh>
    <rPh sb="10" eb="11">
      <t>ノゾ</t>
    </rPh>
    <phoneticPr fontId="2"/>
  </si>
  <si>
    <t>XCTD(持込み機器は除く)</t>
    <rPh sb="5" eb="6">
      <t>モ</t>
    </rPh>
    <rPh sb="6" eb="7">
      <t>コ</t>
    </rPh>
    <rPh sb="8" eb="10">
      <t>キキ</t>
    </rPh>
    <rPh sb="11" eb="12">
      <t>ノゾ</t>
    </rPh>
    <phoneticPr fontId="2"/>
  </si>
  <si>
    <t>全周型スキャニングソナー(SS)</t>
  </si>
  <si>
    <t>精密音響測深装置(PDR)</t>
    <rPh sb="0" eb="2">
      <t>セイミツ</t>
    </rPh>
    <rPh sb="2" eb="4">
      <t>オンキョウ</t>
    </rPh>
    <rPh sb="4" eb="6">
      <t>ソクシン</t>
    </rPh>
    <rPh sb="6" eb="8">
      <t>ソウチ</t>
    </rPh>
    <phoneticPr fontId="2"/>
  </si>
  <si>
    <t>三成分磁力計(STCM)</t>
  </si>
  <si>
    <t>全磁力計(Proton)</t>
  </si>
  <si>
    <t>計量魚探(Fish)</t>
  </si>
  <si>
    <t>CTD</t>
  </si>
  <si>
    <t>方位傾斜加速度深度計</t>
  </si>
  <si>
    <t>Full-circle scanning sonar</t>
    <phoneticPr fontId="2"/>
  </si>
  <si>
    <t>潜水船・探査機
持込みペイロード</t>
    <phoneticPr fontId="2"/>
  </si>
  <si>
    <t>海洋・海洋底に投入・設置するもの</t>
    <phoneticPr fontId="2"/>
  </si>
  <si>
    <t>船体装備機器</t>
    <rPh sb="0" eb="6">
      <t>センタイソウビキキ</t>
    </rPh>
    <phoneticPr fontId="2"/>
  </si>
  <si>
    <t>潜水船・探査機
固定機器</t>
    <rPh sb="0" eb="3">
      <t>センスイセン</t>
    </rPh>
    <rPh sb="4" eb="12">
      <t>タンサキコテイキキ</t>
    </rPh>
    <phoneticPr fontId="2"/>
  </si>
  <si>
    <t>潜水船・探査機の装備機器で、潜水船チームが運用するもの</t>
    <phoneticPr fontId="2"/>
  </si>
  <si>
    <t>船体固定
持込み機器</t>
    <rPh sb="0" eb="4">
      <t>センタイコテイ</t>
    </rPh>
    <rPh sb="5" eb="7">
      <t>モチコ</t>
    </rPh>
    <rPh sb="8" eb="10">
      <t>キキ</t>
    </rPh>
    <phoneticPr fontId="2"/>
  </si>
  <si>
    <t>電波航法装置(SOJ)</t>
    <phoneticPr fontId="2"/>
  </si>
  <si>
    <t>音響航法装置(SOQ)</t>
  </si>
  <si>
    <t>音響航法装置(SOQ)</t>
    <phoneticPr fontId="2"/>
  </si>
  <si>
    <t>浅海用マルチビーム音響測深装置(MBES-S)</t>
  </si>
  <si>
    <t>浅海用マルチビーム音響測深装置(MBES-S)</t>
    <phoneticPr fontId="2"/>
  </si>
  <si>
    <t>深海用マルチビーム音響測深装置(MBES-D)</t>
  </si>
  <si>
    <t>深海用マルチビーム音響測深装置(MBES-D)</t>
    <phoneticPr fontId="2"/>
  </si>
  <si>
    <t>ポータブル重力計</t>
    <phoneticPr fontId="2"/>
  </si>
  <si>
    <t>ポータブル重力計</t>
    <phoneticPr fontId="2"/>
  </si>
  <si>
    <t>全磁力計(Mag_Cesium)</t>
  </si>
  <si>
    <t>浅海用多層式流向流速計(ADCP-S)</t>
  </si>
  <si>
    <t>浅海用多層式流向流速計(ADCP-S)</t>
    <phoneticPr fontId="2"/>
  </si>
  <si>
    <t>深海用多層式流向流速計(ADCP-D)</t>
  </si>
  <si>
    <t>深海用多層式流向流速計(ADCP-D)</t>
    <phoneticPr fontId="2"/>
  </si>
  <si>
    <t>高精度方位動揺測定装置(PHINS)</t>
    <phoneticPr fontId="2"/>
  </si>
  <si>
    <t>シーロメーター(Ceilometer)</t>
  </si>
  <si>
    <t>表層海水連続分析装置(EPCS/TSG)</t>
  </si>
  <si>
    <t>航跡図(PSその他)</t>
  </si>
  <si>
    <t>潜水船航跡図(PDF形式)</t>
  </si>
  <si>
    <t>-</t>
    <phoneticPr fontId="2"/>
  </si>
  <si>
    <t>浅海用マルチビーム音響測深装置(MBES-S)</t>
    <rPh sb="0" eb="3">
      <t>センカイヨウ</t>
    </rPh>
    <phoneticPr fontId="2"/>
  </si>
  <si>
    <t>深海用マルチビーム音響測深装置(MBES-D)</t>
    <rPh sb="0" eb="2">
      <t>シンカイ</t>
    </rPh>
    <rPh sb="2" eb="3">
      <t>ヨウ</t>
    </rPh>
    <phoneticPr fontId="2"/>
  </si>
  <si>
    <t xml:space="preserve">Multi narrow-Beam Echo Sounder for deep(MBES-D) </t>
    <phoneticPr fontId="2"/>
  </si>
  <si>
    <t xml:space="preserve">Multi narrow-Beam Echo Sounder for shallow(MBES-S) </t>
    <phoneticPr fontId="2"/>
  </si>
  <si>
    <t>Radio Navigation System(SOJ)</t>
    <phoneticPr fontId="2"/>
  </si>
  <si>
    <t>HydroAcoustic Navigation System(SOQ)</t>
    <phoneticPr fontId="2"/>
  </si>
  <si>
    <t>Precision echo sounder(PDR)</t>
    <phoneticPr fontId="2"/>
  </si>
  <si>
    <t>Subbottom Profiler(SBP)</t>
    <phoneticPr fontId="2"/>
  </si>
  <si>
    <t>XBT(except for carried instruments)</t>
    <phoneticPr fontId="2"/>
  </si>
  <si>
    <t>XCTD(except for carried instruments)</t>
    <phoneticPr fontId="2"/>
  </si>
  <si>
    <t>Acoustic Doppler Current Profiler(ADCP)</t>
    <phoneticPr fontId="2"/>
  </si>
  <si>
    <t>Acoustic Doppler Current Profiler for shallow(ADCP-S)</t>
    <phoneticPr fontId="2"/>
  </si>
  <si>
    <t>Acoustic Doppler Current Profiler for deep(ADCP-S)</t>
    <phoneticPr fontId="2"/>
  </si>
  <si>
    <t>General maritime meteorological observation system</t>
    <phoneticPr fontId="2"/>
  </si>
  <si>
    <t>海上光合成有効放射量(PAR)</t>
    <phoneticPr fontId="2"/>
  </si>
  <si>
    <t>Ceilometer</t>
    <phoneticPr fontId="2"/>
  </si>
  <si>
    <t>Continuous sea surface water monitoring system(EPCS/TSG)</t>
    <phoneticPr fontId="2"/>
  </si>
  <si>
    <t>radiation water pyrometer</t>
    <phoneticPr fontId="2"/>
  </si>
  <si>
    <t>GPS amount of water vapor observing system</t>
    <phoneticPr fontId="2"/>
  </si>
  <si>
    <t>2Dマルチチャンネル探査(2DMCS)</t>
  </si>
  <si>
    <t>3Dマルチチャンネル探査(3DMCS)</t>
  </si>
  <si>
    <t>浅層対象高精度地震探査(HRMCS)</t>
  </si>
  <si>
    <t>大気海水CO2連続測定装置(pCO2)</t>
  </si>
  <si>
    <t>地殻熱流量測定装置</t>
  </si>
  <si>
    <t>6K</t>
  </si>
  <si>
    <t>HPD4500</t>
  </si>
  <si>
    <t>KAIKO</t>
  </si>
  <si>
    <t>6KCDT</t>
  </si>
  <si>
    <t>6KSDT</t>
  </si>
  <si>
    <t>URASHIMA</t>
  </si>
  <si>
    <t>YKDT</t>
  </si>
  <si>
    <t>KM-ROV</t>
  </si>
  <si>
    <t>No.1</t>
  </si>
  <si>
    <t>メインカメラ</t>
  </si>
  <si>
    <t>TV1</t>
  </si>
  <si>
    <t>No.1HDTV</t>
  </si>
  <si>
    <t>No.2</t>
  </si>
  <si>
    <t>TV2</t>
  </si>
  <si>
    <t>サブカメラ1</t>
  </si>
  <si>
    <t>No.2HDTV</t>
  </si>
  <si>
    <t>サブカメラ</t>
  </si>
  <si>
    <t>サブカメラ2</t>
  </si>
  <si>
    <t>No.3(AUX)</t>
  </si>
  <si>
    <t>サブカメラ(インポーズ有り)</t>
  </si>
  <si>
    <t>デジタルカメラ</t>
  </si>
  <si>
    <t>HDTVメインカメラ</t>
  </si>
  <si>
    <t>HDTVサブカメラ</t>
  </si>
  <si>
    <t>No.1デジカメ動画</t>
    <rPh sb="8" eb="10">
      <t>ドウガ</t>
    </rPh>
    <phoneticPr fontId="2"/>
  </si>
  <si>
    <t>No.2デジカメ動画</t>
  </si>
  <si>
    <t>No.1デジタルカメラ</t>
  </si>
  <si>
    <t>No.2デジタルカメラ</t>
  </si>
  <si>
    <t>Payload Digital Camera</t>
  </si>
  <si>
    <t>Inside Digital Camera</t>
  </si>
  <si>
    <t>Main Camera</t>
  </si>
  <si>
    <t>Sub Camera</t>
  </si>
  <si>
    <t>Digital Camera</t>
  </si>
  <si>
    <t>HDTV(Main Camera)</t>
  </si>
  <si>
    <t>HDTV(Sub Camera)</t>
  </si>
  <si>
    <t>Digital Movie Camera</t>
  </si>
  <si>
    <t>Sub Camera1</t>
  </si>
  <si>
    <t>Sub Camera2</t>
  </si>
  <si>
    <t>No.1Digital Movie Camera</t>
  </si>
  <si>
    <t>No.2Digital Movie Camera</t>
  </si>
  <si>
    <t>No.1Digital Camera</t>
  </si>
  <si>
    <t>No.2Digital Camera</t>
  </si>
  <si>
    <t>イベントマークリスト(14kHz)</t>
  </si>
  <si>
    <t>イベントマークリスト(7kHz)</t>
  </si>
  <si>
    <t>ランチャーCTD/DO</t>
  </si>
  <si>
    <t>CTD(潜)</t>
  </si>
  <si>
    <t>高度計データ</t>
    <rPh sb="0" eb="3">
      <t>コウドケイ</t>
    </rPh>
    <phoneticPr fontId="2"/>
  </si>
  <si>
    <t>PHINS位置データ</t>
    <rPh sb="5" eb="7">
      <t>イチ</t>
    </rPh>
    <phoneticPr fontId="2"/>
  </si>
  <si>
    <t>INSファイル</t>
  </si>
  <si>
    <t>ADCP</t>
  </si>
  <si>
    <t>イベントマークリスト</t>
  </si>
  <si>
    <t>ログデータ(CTD&amp;高度)</t>
  </si>
  <si>
    <t>ANS位置データ</t>
  </si>
  <si>
    <t>航跡図(PDF)</t>
  </si>
  <si>
    <t>2D-Multi Channel Reflection System(2DMCS)</t>
  </si>
  <si>
    <t>3D-Multi Channel Reflection System(3DMCS)</t>
  </si>
  <si>
    <t>Single Channel Reflection System(SCS)</t>
  </si>
  <si>
    <t>High Resolution-Multi Channel Reflection System(HRMCS)</t>
  </si>
  <si>
    <t>Portable Multi Channel Reflection System(PMCS)</t>
  </si>
  <si>
    <t>Ocean Bottom Seismograph Refraction System(OBS)</t>
  </si>
  <si>
    <t>Continuous sea surface water monitoring system(EPCS/TSG)</t>
  </si>
  <si>
    <t>terrestrial heat flow</t>
  </si>
  <si>
    <t>潜航記録(PDF形式)</t>
    <rPh sb="0" eb="2">
      <t>センコウ</t>
    </rPh>
    <rPh sb="2" eb="4">
      <t>キロク</t>
    </rPh>
    <rPh sb="8" eb="10">
      <t>ケイシキ</t>
    </rPh>
    <phoneticPr fontId="2"/>
  </si>
  <si>
    <t>潜水船SSS/SBP</t>
    <rPh sb="0" eb="2">
      <t>センスイ</t>
    </rPh>
    <rPh sb="2" eb="3">
      <t>セン</t>
    </rPh>
    <phoneticPr fontId="2"/>
  </si>
  <si>
    <t>潜水船MBES</t>
    <rPh sb="0" eb="2">
      <t>センスイ</t>
    </rPh>
    <rPh sb="2" eb="3">
      <t>セン</t>
    </rPh>
    <phoneticPr fontId="2"/>
  </si>
  <si>
    <t>潜水船高度計</t>
  </si>
  <si>
    <t>潜水船ADCP</t>
    <rPh sb="0" eb="2">
      <t>センスイ</t>
    </rPh>
    <rPh sb="2" eb="3">
      <t>セン</t>
    </rPh>
    <phoneticPr fontId="2"/>
  </si>
  <si>
    <t>Dive information(PDF)</t>
  </si>
  <si>
    <t>Event list</t>
  </si>
  <si>
    <t>ADCP of the submerged vehicle</t>
  </si>
  <si>
    <t>Altimeter of the submerged vehicle</t>
  </si>
  <si>
    <t>潜水船深度計</t>
    <rPh sb="0" eb="2">
      <t>センスイ</t>
    </rPh>
    <rPh sb="2" eb="3">
      <t>セン</t>
    </rPh>
    <phoneticPr fontId="2"/>
  </si>
  <si>
    <t>潜水船濁度計</t>
    <rPh sb="0" eb="2">
      <t>センスイ</t>
    </rPh>
    <rPh sb="2" eb="3">
      <t>セン</t>
    </rPh>
    <phoneticPr fontId="2"/>
  </si>
  <si>
    <t>潜水船測位</t>
    <rPh sb="0" eb="2">
      <t>センスイ</t>
    </rPh>
    <rPh sb="2" eb="3">
      <t>セン</t>
    </rPh>
    <rPh sb="3" eb="5">
      <t>ソクイ</t>
    </rPh>
    <phoneticPr fontId="2"/>
  </si>
  <si>
    <t>CTD or CTD/DO of the submerged vehicle</t>
  </si>
  <si>
    <t>Depth sensor of the submerged vehicle</t>
  </si>
  <si>
    <t>Turbidimeter  of the submerged vehicle</t>
  </si>
  <si>
    <t>潜水船CTD, CTD/DO(ビークル)</t>
    <rPh sb="0" eb="2">
      <t>センスイ</t>
    </rPh>
    <rPh sb="2" eb="3">
      <t>セン</t>
    </rPh>
    <phoneticPr fontId="2"/>
  </si>
  <si>
    <t>潜水船CTD, CTD/DO(ランチャー)</t>
    <rPh sb="0" eb="2">
      <t>センスイ</t>
    </rPh>
    <rPh sb="2" eb="3">
      <t>セン</t>
    </rPh>
    <phoneticPr fontId="2"/>
  </si>
  <si>
    <t>CTD or CTD/DO of the submerged launcher</t>
  </si>
  <si>
    <t>-</t>
    <phoneticPr fontId="2"/>
  </si>
  <si>
    <t>ソフトX線写真撮影装置</t>
  </si>
  <si>
    <t>分光測色計</t>
  </si>
  <si>
    <t>コア写真撮影装置</t>
  </si>
  <si>
    <t>マルチセンサーコアロガー</t>
  </si>
  <si>
    <t>液体クロマトグラフ測定装置</t>
  </si>
  <si>
    <t>生物色素測定用分光吸光光度計</t>
  </si>
  <si>
    <t>蛍光物質測定用分光蛍光光度計</t>
  </si>
  <si>
    <t>クロロフィル測定用蛍光光度計</t>
  </si>
  <si>
    <t>アルカリ度測定用滴定装置</t>
  </si>
  <si>
    <t>生物生産量測定用質量分析装置</t>
  </si>
  <si>
    <t>全炭酸測定装置</t>
  </si>
  <si>
    <t>pH計</t>
  </si>
  <si>
    <t>ガスクロマトグラフ</t>
  </si>
  <si>
    <t>溶存酸素測定用滴定装置</t>
  </si>
  <si>
    <t>塩分測定装置</t>
  </si>
  <si>
    <t>表層海水全炭酸連続測定装置(連続TCO2)</t>
  </si>
  <si>
    <t>栄養塩モニター(自動イオン分析装置)</t>
  </si>
  <si>
    <t>Spectrophotometer</t>
  </si>
  <si>
    <t>Spectro-fluorometer</t>
  </si>
  <si>
    <t>Total dissolved inorganic carbon measurement system</t>
  </si>
  <si>
    <t>-</t>
    <phoneticPr fontId="2"/>
  </si>
  <si>
    <t>ANSデータリスト(LOG)</t>
  </si>
  <si>
    <t>三成分磁力計(SFG)</t>
  </si>
  <si>
    <t>ドップラーレーダー(DRADAR)</t>
  </si>
  <si>
    <t>ラジオゾンデ(radiosonde)</t>
  </si>
  <si>
    <t>マルチビーム音響測深装置(MBES)</t>
  </si>
  <si>
    <t>Satellite data receiving system(NOAA/AVHRR)</t>
    <phoneticPr fontId="2"/>
  </si>
  <si>
    <t>Dive positioning system</t>
  </si>
  <si>
    <t>Multi narrow-Beam Echo Sounder(MBES)</t>
    <phoneticPr fontId="2"/>
  </si>
  <si>
    <t>General maritime meteorological observation system(SMet)</t>
    <phoneticPr fontId="2"/>
  </si>
  <si>
    <t>海上光合成有効放射量(PAR)</t>
  </si>
  <si>
    <t>電波航法装置(SOJ)</t>
  </si>
  <si>
    <t>高精度方位動揺測定装置(PHINS)</t>
  </si>
  <si>
    <t xml:space="preserve"> 記入上の注意</t>
    <phoneticPr fontId="2"/>
  </si>
  <si>
    <t>CTD(潜)</t>
    <phoneticPr fontId="2"/>
  </si>
  <si>
    <t>潜航記録(PDF)</t>
    <phoneticPr fontId="2"/>
  </si>
  <si>
    <t>METAデータ</t>
    <phoneticPr fontId="2"/>
  </si>
  <si>
    <t>DIVEデータ</t>
    <phoneticPr fontId="2"/>
  </si>
  <si>
    <t>アッパーカメラ</t>
    <phoneticPr fontId="2"/>
  </si>
  <si>
    <t>ロアーカメラ</t>
    <phoneticPr fontId="2"/>
  </si>
  <si>
    <t>レーダー波高計(WAVE)</t>
    <rPh sb="4" eb="5">
      <t>ハ</t>
    </rPh>
    <rPh sb="5" eb="6">
      <t>コウ</t>
    </rPh>
    <rPh sb="6" eb="7">
      <t>ケイ</t>
    </rPh>
    <phoneticPr fontId="2"/>
  </si>
  <si>
    <t>音響測位装置(LOG)</t>
    <phoneticPr fontId="2"/>
  </si>
  <si>
    <t>気象海象観測装置(JAMMET)</t>
    <phoneticPr fontId="2"/>
  </si>
  <si>
    <t>放射水温計(THERMO)</t>
    <phoneticPr fontId="2"/>
  </si>
  <si>
    <t>HDTV</t>
    <phoneticPr fontId="2"/>
  </si>
  <si>
    <t>ビークルCTD/DO</t>
    <phoneticPr fontId="2"/>
  </si>
  <si>
    <t>SSS</t>
    <phoneticPr fontId="2"/>
  </si>
  <si>
    <t>SSS/SBP</t>
    <phoneticPr fontId="2"/>
  </si>
  <si>
    <t>MBES</t>
    <phoneticPr fontId="2"/>
  </si>
  <si>
    <t>MBES</t>
    <phoneticPr fontId="2"/>
  </si>
  <si>
    <t>潜水船ハイブリッドCO2</t>
  </si>
  <si>
    <t>レーダー波高計(WAVE)</t>
    <phoneticPr fontId="2"/>
  </si>
  <si>
    <t>放射水温計(THERMO)</t>
  </si>
  <si>
    <t>GPS水蒸気量観測装置(VAPOR)</t>
  </si>
  <si>
    <t>GPS水蒸気量観測装置(VAPOR)</t>
    <phoneticPr fontId="2"/>
  </si>
  <si>
    <t>Acoustic Positioning System</t>
    <phoneticPr fontId="2"/>
  </si>
  <si>
    <t>JB</t>
    <phoneticPr fontId="2"/>
  </si>
  <si>
    <t>航跡図(PDF)</t>
    <phoneticPr fontId="2"/>
  </si>
  <si>
    <t>かいめい</t>
    <phoneticPr fontId="2"/>
  </si>
  <si>
    <t>白鳳丸</t>
    <rPh sb="0" eb="2">
      <t>ハクホウ</t>
    </rPh>
    <rPh sb="2" eb="3">
      <t>マル</t>
    </rPh>
    <phoneticPr fontId="2"/>
  </si>
  <si>
    <t>TAPE</t>
    <phoneticPr fontId="2"/>
  </si>
  <si>
    <t>(D)船体装備機器</t>
    <phoneticPr fontId="2"/>
  </si>
  <si>
    <t>(E)運用担当社別その他機器</t>
    <phoneticPr fontId="2"/>
  </si>
  <si>
    <t>Main Camera(impose)</t>
    <phoneticPr fontId="2"/>
  </si>
  <si>
    <t>Sub Camera(impose)</t>
    <phoneticPr fontId="2"/>
  </si>
  <si>
    <t>No.1(HDTV)</t>
    <phoneticPr fontId="2"/>
  </si>
  <si>
    <t>No.2(Monochrome)</t>
    <phoneticPr fontId="2"/>
  </si>
  <si>
    <t>No.3(AUX)</t>
    <phoneticPr fontId="2"/>
  </si>
  <si>
    <t>MWJ(みらい以外)</t>
    <rPh sb="7" eb="9">
      <t>イガイ</t>
    </rPh>
    <phoneticPr fontId="2"/>
  </si>
  <si>
    <t>MWJ(みらい)</t>
    <phoneticPr fontId="2"/>
  </si>
  <si>
    <t>(H)持帰りデータ観測機器</t>
    <phoneticPr fontId="2"/>
  </si>
  <si>
    <t>R/V KAIMEI</t>
    <phoneticPr fontId="2"/>
  </si>
  <si>
    <t>イメージコアロガー</t>
    <phoneticPr fontId="2"/>
  </si>
  <si>
    <t>PGC</t>
  </si>
  <si>
    <t>PGC</t>
    <phoneticPr fontId="2"/>
  </si>
  <si>
    <t>PGS</t>
  </si>
  <si>
    <t>PGS</t>
    <phoneticPr fontId="2"/>
  </si>
  <si>
    <t>HDTV</t>
  </si>
  <si>
    <t>NTSC No.1カメラ</t>
    <phoneticPr fontId="2"/>
  </si>
  <si>
    <t>NTSC No.2カメラ</t>
    <phoneticPr fontId="2"/>
  </si>
  <si>
    <t>NTSC No.3カメラ</t>
    <phoneticPr fontId="2"/>
  </si>
  <si>
    <t>NTSC No.4カメラ</t>
    <phoneticPr fontId="2"/>
  </si>
  <si>
    <t>-</t>
    <phoneticPr fontId="2"/>
  </si>
  <si>
    <t>Lower Camera</t>
    <phoneticPr fontId="2"/>
  </si>
  <si>
    <t>Upper Camera</t>
    <phoneticPr fontId="2"/>
  </si>
  <si>
    <t>NTSC No.1 Camera</t>
    <phoneticPr fontId="2"/>
  </si>
  <si>
    <t>NTSC No.2 Camera</t>
    <phoneticPr fontId="2"/>
  </si>
  <si>
    <t>NTSC No.3 Camera</t>
    <phoneticPr fontId="2"/>
  </si>
  <si>
    <t>NTSC No.4 Camera</t>
    <phoneticPr fontId="2"/>
  </si>
  <si>
    <t>Others</t>
  </si>
  <si>
    <t>METAデータ</t>
    <phoneticPr fontId="2"/>
  </si>
  <si>
    <t>CTD/DO(潜)</t>
    <phoneticPr fontId="2"/>
  </si>
  <si>
    <t>測位(音響)データ</t>
    <phoneticPr fontId="2"/>
  </si>
  <si>
    <t>SSS</t>
    <phoneticPr fontId="2"/>
  </si>
  <si>
    <t>METAデータ</t>
  </si>
  <si>
    <t>CTD/DO(潜)</t>
  </si>
  <si>
    <t>潜航記録(PDF)</t>
  </si>
  <si>
    <t>※</t>
    <phoneticPr fontId="2"/>
  </si>
  <si>
    <t>課題管理部署が記入</t>
    <rPh sb="0" eb="2">
      <t>カダイ</t>
    </rPh>
    <rPh sb="2" eb="4">
      <t>カンリ</t>
    </rPh>
    <rPh sb="4" eb="6">
      <t>ブショ</t>
    </rPh>
    <rPh sb="7" eb="9">
      <t>キニュウ</t>
    </rPh>
    <phoneticPr fontId="2"/>
  </si>
  <si>
    <t>PHotonic Inertial Navigation System(PHINS)</t>
    <phoneticPr fontId="2"/>
  </si>
  <si>
    <t>Surface Photosynthetically available Radiation(PAR)</t>
    <phoneticPr fontId="2"/>
  </si>
  <si>
    <t>Wave height meter</t>
    <phoneticPr fontId="2"/>
  </si>
  <si>
    <t>行が不足した場合、シートの保護を外し　「行ごと」　コピーし、挿入するようお願いします。</t>
    <phoneticPr fontId="2"/>
  </si>
  <si>
    <t>Onboard Scientist</t>
    <phoneticPr fontId="2"/>
  </si>
  <si>
    <t>Description</t>
    <phoneticPr fontId="2"/>
  </si>
  <si>
    <t>Operator</t>
    <phoneticPr fontId="2"/>
  </si>
  <si>
    <t>研究者開発機器、水温・塩分・深度計 (CTD)、採水分析機器、研究者持込みXBT・XCTD</t>
    <phoneticPr fontId="2"/>
  </si>
  <si>
    <t>研究者からの
運用委託機器</t>
    <phoneticPr fontId="2"/>
  </si>
  <si>
    <t>行が不足した場合、シートの保護を外し　「行ごと」　コピーし、挿入するようお願いします。</t>
    <rPh sb="2" eb="4">
      <t>フソク</t>
    </rPh>
    <rPh sb="6" eb="8">
      <t>バアイ</t>
    </rPh>
    <phoneticPr fontId="2"/>
  </si>
  <si>
    <t>※</t>
    <phoneticPr fontId="2"/>
  </si>
  <si>
    <t>観測機器運用会社</t>
    <rPh sb="0" eb="2">
      <t>カンソク</t>
    </rPh>
    <rPh sb="2" eb="4">
      <t>キキ</t>
    </rPh>
    <rPh sb="4" eb="6">
      <t>ウンヨウ</t>
    </rPh>
    <rPh sb="6" eb="8">
      <t>ガイシャ</t>
    </rPh>
    <phoneticPr fontId="2"/>
  </si>
  <si>
    <t>（メディアに記載したタイトル）</t>
    <phoneticPr fontId="2"/>
  </si>
  <si>
    <t>水深 [m]</t>
    <phoneticPr fontId="2"/>
  </si>
  <si>
    <t>Type of dive point</t>
    <phoneticPr fontId="2"/>
  </si>
  <si>
    <t>その他の場合：</t>
    <rPh sb="4" eb="6">
      <t>バアイ</t>
    </rPh>
    <phoneticPr fontId="2"/>
  </si>
  <si>
    <t>船舶運航会社が記入</t>
    <rPh sb="0" eb="2">
      <t>センパク</t>
    </rPh>
    <rPh sb="2" eb="3">
      <t>ウンコウ</t>
    </rPh>
    <rPh sb="3" eb="4">
      <t>コウコウ</t>
    </rPh>
    <rPh sb="4" eb="6">
      <t>ガイシャ</t>
    </rPh>
    <rPh sb="7" eb="9">
      <t>キニュウ</t>
    </rPh>
    <phoneticPr fontId="2"/>
  </si>
  <si>
    <t>課題管理部署が記入</t>
    <phoneticPr fontId="2"/>
  </si>
  <si>
    <t>船舶運航会社が記入</t>
    <rPh sb="0" eb="2">
      <t>センパク</t>
    </rPh>
    <rPh sb="2" eb="4">
      <t>ウンコウ</t>
    </rPh>
    <rPh sb="4" eb="6">
      <t>ガイシャ</t>
    </rPh>
    <rPh sb="7" eb="9">
      <t>キニュウ</t>
    </rPh>
    <phoneticPr fontId="2"/>
  </si>
  <si>
    <t>課題管理部署が記入</t>
    <phoneticPr fontId="2"/>
  </si>
  <si>
    <t>潜水船・探査機担当チームが記入</t>
    <rPh sb="0" eb="2">
      <t>センスイ</t>
    </rPh>
    <rPh sb="2" eb="3">
      <t>セン</t>
    </rPh>
    <rPh sb="4" eb="7">
      <t>タンサキ</t>
    </rPh>
    <rPh sb="7" eb="9">
      <t>タントウ</t>
    </rPh>
    <rPh sb="13" eb="15">
      <t>キニュウ</t>
    </rPh>
    <phoneticPr fontId="2"/>
  </si>
  <si>
    <t>課題リスト</t>
    <rPh sb="0" eb="2">
      <t>カダイ</t>
    </rPh>
    <phoneticPr fontId="2"/>
  </si>
  <si>
    <t>白色セルは文字列入力項目、黄色セルは番号（半角数字）入力項目です。</t>
    <phoneticPr fontId="2"/>
  </si>
  <si>
    <t>研究者リスト</t>
    <phoneticPr fontId="2"/>
  </si>
  <si>
    <t>* 出入港情報の日付と時刻は必ずUTCでご記入ください。</t>
    <phoneticPr fontId="2"/>
  </si>
  <si>
    <t>航海情報</t>
    <phoneticPr fontId="2"/>
  </si>
  <si>
    <t>時刻</t>
    <rPh sb="0" eb="2">
      <t>ジコク</t>
    </rPh>
    <phoneticPr fontId="2"/>
  </si>
  <si>
    <t>船体装備機器</t>
    <phoneticPr fontId="2"/>
  </si>
  <si>
    <t>* データ・サンプルの取扱いについて特別な取り決めの有無と備考欄に諸注意事項をご記入ください。</t>
    <rPh sb="29" eb="32">
      <t>ビコウラン</t>
    </rPh>
    <phoneticPr fontId="2"/>
  </si>
  <si>
    <t>持込み研究者</t>
    <rPh sb="0" eb="2">
      <t>モチコミ</t>
    </rPh>
    <rPh sb="3" eb="6">
      <t>ケンキュウシャ</t>
    </rPh>
    <phoneticPr fontId="2"/>
  </si>
  <si>
    <t>観測機器運用会社が記入</t>
    <rPh sb="0" eb="2">
      <t>カンソク</t>
    </rPh>
    <rPh sb="2" eb="4">
      <t>キキ</t>
    </rPh>
    <rPh sb="4" eb="6">
      <t>ウンヨウ</t>
    </rPh>
    <rPh sb="6" eb="8">
      <t>ガイシャ</t>
    </rPh>
    <rPh sb="9" eb="11">
      <t>キニュウ</t>
    </rPh>
    <phoneticPr fontId="2"/>
  </si>
  <si>
    <t>その他機器 (研究者)</t>
    <rPh sb="2" eb="3">
      <t>タ</t>
    </rPh>
    <rPh sb="3" eb="5">
      <t>キキ</t>
    </rPh>
    <rPh sb="7" eb="10">
      <t>ケンキュウシャ</t>
    </rPh>
    <phoneticPr fontId="2"/>
  </si>
  <si>
    <t>潜航地点の種別</t>
    <rPh sb="0" eb="2">
      <t>センコウ</t>
    </rPh>
    <rPh sb="2" eb="4">
      <t>チテン</t>
    </rPh>
    <rPh sb="5" eb="7">
      <t>シュベツ</t>
    </rPh>
    <phoneticPr fontId="2"/>
  </si>
  <si>
    <t>* 「潜航日」は「潜航を開始した日」をUTC時刻で記載してください。JST（UTC+9時間）やLocalな時刻をもとにした日付とは異なる場合があります。ご注意下さい。</t>
    <phoneticPr fontId="2"/>
  </si>
  <si>
    <t>潜水船名</t>
    <rPh sb="0" eb="3">
      <t>センスイセン</t>
    </rPh>
    <rPh sb="3" eb="4">
      <t>メイ</t>
    </rPh>
    <phoneticPr fontId="2"/>
  </si>
  <si>
    <t>潜航日（UTC）</t>
    <rPh sb="0" eb="2">
      <t>センコウ</t>
    </rPh>
    <rPh sb="2" eb="3">
      <t>ビ</t>
    </rPh>
    <phoneticPr fontId="2"/>
  </si>
  <si>
    <t>* この潜航で実施した内容の黄色のセルに「1」をご入力ください。項目が無ければ、白色セルに実施内容を記載の上、黄色のセルに「1」をご入力ください。</t>
    <phoneticPr fontId="2"/>
  </si>
  <si>
    <t>Submersible/Vehicle</t>
    <phoneticPr fontId="2"/>
  </si>
  <si>
    <t>*</t>
    <phoneticPr fontId="2"/>
  </si>
  <si>
    <t>潜水船名</t>
    <rPh sb="0" eb="4">
      <t>センスイセンメイ</t>
    </rPh>
    <phoneticPr fontId="2"/>
  </si>
  <si>
    <t>潜水船取得データ</t>
    <phoneticPr fontId="2"/>
  </si>
  <si>
    <t>* 「メディア」には各映像データの記録メディアを、番号で入力してください。</t>
    <phoneticPr fontId="2"/>
  </si>
  <si>
    <t>課題管理部署が記入</t>
    <phoneticPr fontId="2"/>
  </si>
  <si>
    <t>* 潜航毎のメディアの数や、取得データの有無を記載してください。「紙媒体の航跡図」には紙出力した航跡図数を記入してください。</t>
    <rPh sb="33" eb="34">
      <t>カミ</t>
    </rPh>
    <rPh sb="34" eb="36">
      <t>バイタイ</t>
    </rPh>
    <rPh sb="37" eb="40">
      <t>コウセキズ</t>
    </rPh>
    <rPh sb="51" eb="52">
      <t>カズ</t>
    </rPh>
    <phoneticPr fontId="2"/>
  </si>
  <si>
    <t>研究者名</t>
    <rPh sb="0" eb="3">
      <t>ケンキュウシャ</t>
    </rPh>
    <rPh sb="3" eb="4">
      <t>メイ</t>
    </rPh>
    <phoneticPr fontId="2"/>
  </si>
  <si>
    <t>カメラ</t>
    <phoneticPr fontId="2"/>
  </si>
  <si>
    <t>設置・回収リスト</t>
    <rPh sb="0" eb="2">
      <t>セッチ</t>
    </rPh>
    <rPh sb="3" eb="5">
      <t>カイシュウ</t>
    </rPh>
    <phoneticPr fontId="2"/>
  </si>
  <si>
    <t>(F)(I)緯度経度フラグ</t>
    <rPh sb="6" eb="8">
      <t>イド</t>
    </rPh>
    <rPh sb="8" eb="10">
      <t>ケイド</t>
    </rPh>
    <phoneticPr fontId="2"/>
  </si>
  <si>
    <t>緯度</t>
    <rPh sb="0" eb="2">
      <t>イド</t>
    </rPh>
    <phoneticPr fontId="2"/>
  </si>
  <si>
    <t>経度</t>
    <rPh sb="0" eb="2">
      <t>ケイド</t>
    </rPh>
    <phoneticPr fontId="2"/>
  </si>
  <si>
    <t>S</t>
    <phoneticPr fontId="2"/>
  </si>
  <si>
    <t>W</t>
    <phoneticPr fontId="2"/>
  </si>
  <si>
    <t>その他</t>
    <rPh sb="2" eb="3">
      <t>タ</t>
    </rPh>
    <phoneticPr fontId="2"/>
  </si>
  <si>
    <t>回収</t>
    <rPh sb="0" eb="2">
      <t>カイシュウヒ</t>
    </rPh>
    <phoneticPr fontId="2"/>
  </si>
  <si>
    <t>MOR
登録</t>
    <rPh sb="4" eb="6">
      <t>トウロク</t>
    </rPh>
    <phoneticPr fontId="2"/>
  </si>
  <si>
    <t>ハイブリッドCO2</t>
  </si>
  <si>
    <t>濁度計データ</t>
  </si>
  <si>
    <t>ADCP</t>
    <phoneticPr fontId="2"/>
  </si>
  <si>
    <t>日付</t>
    <rPh sb="0" eb="2">
      <t>ヒヅケ</t>
    </rPh>
    <phoneticPr fontId="2"/>
  </si>
  <si>
    <t>* 航海終了時・公開猶予期間内ともに、データ提出「2： - (無し)」を選択された場合、備考欄に理由をご記入ください。以下の場合、データ提出対象外となります。
   ①機器開発中のため　　　　②機器調整（パラメータ調整）のため　　　　③機器故障のため　　　　④その他：（特別な事情がある場合、詳細をお書きください。）</t>
    <phoneticPr fontId="2"/>
  </si>
  <si>
    <t>* 航海終了時・公開猶予期間内ともに、データ提出「2： - (無し)」を選択された場合、備考欄に理由をご記入ください。以下の場合、データ提出対象外となります。
   ①機器開発中のため　　　　②機器調整（パラメータ調整）のため　　　　③機器故障のため　　　　④その他：（特別な事情がある場合、詳細をお書きください。）</t>
    <phoneticPr fontId="2"/>
  </si>
  <si>
    <t>* 上記に記載いただいた内容は、シート(F)潜航情報の「６．ペイロード情報」に反映されます。</t>
    <rPh sb="2" eb="4">
      <t>ジョウキ</t>
    </rPh>
    <rPh sb="5" eb="7">
      <t>キサイ</t>
    </rPh>
    <rPh sb="12" eb="14">
      <t>ナイヨウ</t>
    </rPh>
    <rPh sb="22" eb="24">
      <t>センコウ</t>
    </rPh>
    <rPh sb="24" eb="26">
      <t>ジョウホウ</t>
    </rPh>
    <rPh sb="35" eb="37">
      <t>ジョウホウ</t>
    </rPh>
    <rPh sb="39" eb="41">
      <t>ハンエイ</t>
    </rPh>
    <phoneticPr fontId="2"/>
  </si>
  <si>
    <t>* 「1．潜航情報」で潜水船名を入力することで以下空欄となっている潜水船･探査機の各項目が表示されます。</t>
    <phoneticPr fontId="2"/>
  </si>
  <si>
    <t>* 持込機器に関する情報を、「シート（E)その他機器」にもご記入ください。</t>
    <rPh sb="23" eb="24">
      <t>タ</t>
    </rPh>
    <rPh sb="24" eb="26">
      <t>キキ</t>
    </rPh>
    <phoneticPr fontId="2"/>
  </si>
  <si>
    <t>* 調査を実施した海域が複数ある（細分化されている）など、「1．航海概要」で記載しきれない場合にのみ本テーブルに記載してください。</t>
    <rPh sb="50" eb="51">
      <t>ホンテーブル</t>
    </rPh>
    <phoneticPr fontId="2"/>
  </si>
  <si>
    <t>* 機器の設置または回収のどちらかのみ実施した場合も、ご記入ください。
   ・設置型・漂流型の機器の場合は、（長期型・短期型関わらず）このシート以外に、「シート（I)設置・回収リスト」にも情報をご記入ください。
   ・本クルーズ中に機器の設置・回収が完結しない場合、観測データはメタデータのみご提出ください。</t>
    <phoneticPr fontId="2"/>
  </si>
  <si>
    <t>* 機器の設置または回収のどちらかのみ実施した場合も、ご記入ください。
   ・設置型・漂流型の機器の場合は、（長期型・短期型関わらず）このシート以外に、「シート（I)設置・回収リスト」にも情報をご記入ください。
   ・本クルーズ中に機器の設置・回収が完結しない場合、観測データはメタデータのみご提出ください。</t>
    <phoneticPr fontId="2"/>
  </si>
  <si>
    <t>* 「1．潜航情報」で潜水船名を入力することで以下空欄となっている潜水船･探査機の各項目が表示されます。</t>
    <phoneticPr fontId="2"/>
  </si>
  <si>
    <t>* 研究者持込みペイロードによる取得データは、シート（E)の「３．持込みペイロード情報」に記載してください。</t>
    <phoneticPr fontId="2"/>
  </si>
  <si>
    <t>* 研究者持込みペイロードによる取得データは、シート（E)の「３．持込みペイロード情報」に記載してください。</t>
    <phoneticPr fontId="2"/>
  </si>
  <si>
    <t>For expanding tables for additional items, please unprotect the sheet and add row(s) by copying and inserting the whole row(s).</t>
    <phoneticPr fontId="2"/>
  </si>
  <si>
    <t>Cells are tinted for indicating data types; white for text input and yellow for number input.</t>
    <phoneticPr fontId="2"/>
  </si>
  <si>
    <t>* 使用した潜水船を下記「(G)シートの選択肢」から数字で選び、「潜水船名」の黄色のセルにその数字を入力してください。
   入力した潜水船に対応して「２．取得データリスト」、「３．情報管理部署提出データ」の各項目が表示されます。</t>
    <phoneticPr fontId="2"/>
  </si>
  <si>
    <t>* 「シート(E)その他機器(研究者)」の「３．潜水船・探査機持込みペイロード情報」に入力しすると、本テーブルの機器名に反映されます。</t>
    <rPh sb="11" eb="12">
      <t>タ</t>
    </rPh>
    <rPh sb="12" eb="14">
      <t>キキ</t>
    </rPh>
    <rPh sb="15" eb="18">
      <t>ケンキュウシャ</t>
    </rPh>
    <rPh sb="24" eb="26">
      <t>センスイ</t>
    </rPh>
    <rPh sb="26" eb="27">
      <t>セン</t>
    </rPh>
    <rPh sb="28" eb="31">
      <t>タンサキ</t>
    </rPh>
    <rPh sb="31" eb="33">
      <t>モチコ</t>
    </rPh>
    <rPh sb="39" eb="41">
      <t>ジョウホウ</t>
    </rPh>
    <rPh sb="43" eb="45">
      <t>ニュウリョク</t>
    </rPh>
    <rPh sb="50" eb="51">
      <t>ホンテーブル</t>
    </rPh>
    <rPh sb="56" eb="59">
      <t>キキメイ</t>
    </rPh>
    <rPh sb="60" eb="62">
      <t>ハンエイ</t>
    </rPh>
    <phoneticPr fontId="2"/>
  </si>
  <si>
    <t>* 機器名には、データ取得を目的とするものを記載してください。サンプル取得用や作業用の器材は含みません。</t>
    <rPh sb="2" eb="5">
      <t>キキメイ</t>
    </rPh>
    <rPh sb="11" eb="13">
      <t>シュトクスル</t>
    </rPh>
    <rPh sb="14" eb="16">
      <t>モクテキトスル</t>
    </rPh>
    <rPh sb="22" eb="24">
      <t>キサイ</t>
    </rPh>
    <rPh sb="39" eb="42">
      <t>サギョウヨウノ</t>
    </rPh>
    <rPh sb="43" eb="45">
      <t>kizai</t>
    </rPh>
    <rPh sb="46" eb="47">
      <t>フクミマセン</t>
    </rPh>
    <phoneticPr fontId="2"/>
  </si>
  <si>
    <t>* 「研究者名」には、データ持ち帰り情報をとりまとめ、シートを作成する方を、下記の「研究者リスト」から選んで入力してください。</t>
    <rPh sb="3" eb="7">
      <t>ケンキュウシャメイ</t>
    </rPh>
    <rPh sb="35" eb="36">
      <t>カタヲ</t>
    </rPh>
    <rPh sb="38" eb="40">
      <t>カキ</t>
    </rPh>
    <rPh sb="51" eb="52">
      <t>エランデ</t>
    </rPh>
    <rPh sb="54" eb="56">
      <t>ニュウリョクシテクダサイ</t>
    </rPh>
    <phoneticPr fontId="2"/>
  </si>
  <si>
    <t>* 「潜水船名」を下記の「潜水船」リストから選んで入力すると「３．潜水船動画」、「４．潜水船静止画」の「カメラ」項目が自動で切り替わります。</t>
    <rPh sb="13" eb="16">
      <t>センスイセン</t>
    </rPh>
    <rPh sb="22" eb="23">
      <t>エランデ</t>
    </rPh>
    <phoneticPr fontId="2"/>
  </si>
  <si>
    <t>* 設置型・漂流型の機器については、長期型・短期型の区別に関わらず、「シート（I)設置・回収リスト」にも情報をご記入ください。</t>
    <rPh sb="26" eb="28">
      <t>クベツ</t>
    </rPh>
    <phoneticPr fontId="2"/>
  </si>
  <si>
    <t>* １航海中に設置・回収が完結しない設置・漂流型機器の観測データは、情報管理部署への提出対象とはなりません。</t>
    <rPh sb="18" eb="24">
      <t>セッチガタ</t>
    </rPh>
    <rPh sb="24" eb="26">
      <t>キキ</t>
    </rPh>
    <rPh sb="27" eb="29">
      <t>カンソクデーテハ</t>
    </rPh>
    <rPh sb="34" eb="40">
      <t>ジョウホウカンリブショヘノ</t>
    </rPh>
    <rPh sb="42" eb="44">
      <t>テイシュツ</t>
    </rPh>
    <rPh sb="44" eb="46">
      <t>タイショウトハ</t>
    </rPh>
    <phoneticPr fontId="2"/>
  </si>
  <si>
    <t>* 「最上部水深」には、係留系の最上部の水深をメートル単位で入力してください。海面まで達している場合は「0」をご入力ください。</t>
    <rPh sb="3" eb="6">
      <t>サイジョウブ</t>
    </rPh>
    <rPh sb="6" eb="8">
      <t>スイシン</t>
    </rPh>
    <phoneticPr fontId="2"/>
  </si>
  <si>
    <t>* 「緯度」「経度」の「度」「分」「N/S(E/W)」に入力すると、自動的に「10進緯度/経度」セルの内容が計算されます。10進度表記で緯度経度を入力したい場合は、シート保護を解除し直接ご入力ください。</t>
    <rPh sb="3" eb="5">
      <t>イド</t>
    </rPh>
    <rPh sb="7" eb="9">
      <t>ケイド</t>
    </rPh>
    <rPh sb="51" eb="53">
      <t>ナイヨウガ</t>
    </rPh>
    <rPh sb="54" eb="56">
      <t>ケイサン</t>
    </rPh>
    <rPh sb="65" eb="67">
      <t>ヒョウキ</t>
    </rPh>
    <rPh sb="88" eb="90">
      <t>カイジョ</t>
    </rPh>
    <phoneticPr fontId="2"/>
  </si>
  <si>
    <t>* 「設置」項目については以下の様にご記入ください
   ・「設置種別」：　定常的に機器を設置している場合（メンテナンスのための機器交換を除く）は「1: 常設」、それ以外の場合は「2: 一時」としてください。
   ・「設置日」：　本航海で回収のみを実施した機器についても、設置時期を分かる範囲でご記入ください。</t>
    <rPh sb="3" eb="5">
      <t>セッチ</t>
    </rPh>
    <rPh sb="6" eb="8">
      <t>コウモクノ</t>
    </rPh>
    <rPh sb="13" eb="15">
      <t>イカノヨウニ</t>
    </rPh>
    <rPh sb="31" eb="35">
      <t>セッチシュベツ</t>
    </rPh>
    <rPh sb="69" eb="70">
      <t>ノゾク</t>
    </rPh>
    <rPh sb="110" eb="113">
      <t>セッチビ</t>
    </rPh>
    <phoneticPr fontId="2"/>
  </si>
  <si>
    <t>* 「回収」項目の「回収種別」「回収日」は、以下を参考にご記入ください。
   a. 本航海で回収した場合：    回収種別は「１：完了」を選択し、回収日は「回収した日付」を記入　
   b. 本航海で設置し、回収航海の予定がある場合：    回収種別は「2: 予定」を選択し、回収日は「回収予定時期」をわかる範囲で記入
   c. 本航海で設置したが、回収しない機器の場合（漂流ブイ等）：    回収種別は「3: しない」を選択し、回収日は空欄のまま
   d. 本航海で設置し、回収航海が未定の場合：     回収種別は「4: 未定」を選択し、回収日は空欄のまま</t>
    <rPh sb="3" eb="5">
      <t>カイシュウ</t>
    </rPh>
    <rPh sb="6" eb="8">
      <t>コウモク</t>
    </rPh>
    <rPh sb="10" eb="14">
      <t>カイシュウシュベツ</t>
    </rPh>
    <rPh sb="16" eb="19">
      <t>カイシュウビ</t>
    </rPh>
    <rPh sb="70" eb="72">
      <t>センタク</t>
    </rPh>
    <rPh sb="87" eb="89">
      <t>キニュウ</t>
    </rPh>
    <rPh sb="135" eb="137">
      <t>センタク</t>
    </rPh>
    <rPh sb="144" eb="146">
      <t>カイシュウ</t>
    </rPh>
    <rPh sb="158" eb="160">
      <t>キニュウ</t>
    </rPh>
    <rPh sb="213" eb="215">
      <t>センタク</t>
    </rPh>
    <rPh sb="270" eb="272">
      <t>センタク</t>
    </rPh>
    <phoneticPr fontId="2"/>
  </si>
  <si>
    <t>* If deployed instruments were not recovered in the same cruise, their observation data is not subject to be submitted to the Information Management Department.</t>
    <phoneticPr fontId="2"/>
  </si>
  <si>
    <t>* データを持ち帰るすべての機器について、黄色セル部分に「1」をご入力ください。</t>
    <rPh sb="14" eb="16">
      <t>キキ</t>
    </rPh>
    <phoneticPr fontId="2"/>
  </si>
  <si>
    <t>このシートは、1支援会社につき1枚作成してください。シートを増やす場合は「シートごと」コピーしてご使用ください。</t>
    <rPh sb="8" eb="10">
      <t>シエン</t>
    </rPh>
    <rPh sb="10" eb="12">
      <t>ガイシャ</t>
    </rPh>
    <phoneticPr fontId="2"/>
  </si>
  <si>
    <t>このシートは、個々の潜水船・探査機につき1枚作成してください。複数の潜水船、探査機を使用した場合は、「シートごと」コピーしてご使用ください。</t>
    <rPh sb="7" eb="8">
      <t>ココノ</t>
    </rPh>
    <rPh sb="10" eb="12">
      <t>センスイ</t>
    </rPh>
    <rPh sb="12" eb="13">
      <t>セン</t>
    </rPh>
    <rPh sb="14" eb="17">
      <t>タンサキ</t>
    </rPh>
    <rPh sb="34" eb="36">
      <t>センスイ</t>
    </rPh>
    <rPh sb="36" eb="37">
      <t>セン</t>
    </rPh>
    <rPh sb="38" eb="41">
      <t>タンサキ</t>
    </rPh>
    <rPh sb="42" eb="44">
      <t>シヨウ</t>
    </rPh>
    <rPh sb="46" eb="48">
      <t>バアイ</t>
    </rPh>
    <phoneticPr fontId="2"/>
  </si>
  <si>
    <t>* 設置・回収したものが、機器と呼べるようなものではない場合、「機器の種別」では「4: その他:備考欄」を選択して下さい。</t>
    <rPh sb="16" eb="17">
      <t>ヨベルヨウナ</t>
    </rPh>
    <phoneticPr fontId="2"/>
  </si>
  <si>
    <t>* 研究者の持込み機器で取得したデータの持帰りについては、本テーブル下部の、機器名が白色セルになっている行にご記入ください。
　機器名をテキスト入力できます。</t>
    <rPh sb="12" eb="14">
      <t>シュトク</t>
    </rPh>
    <rPh sb="20" eb="22">
      <t>モチカエリ</t>
    </rPh>
    <rPh sb="29" eb="30">
      <t>ホンテーブル</t>
    </rPh>
    <rPh sb="34" eb="36">
      <t>カブ</t>
    </rPh>
    <rPh sb="42" eb="44">
      <t>ハクショクセル</t>
    </rPh>
    <rPh sb="52" eb="53">
      <t>ギョウヲ</t>
    </rPh>
    <rPh sb="64" eb="67">
      <t>キキメイヲ</t>
    </rPh>
    <phoneticPr fontId="2"/>
  </si>
  <si>
    <t>ドップラーソナー海潮流計(CI-20H)</t>
    <rPh sb="8" eb="9">
      <t>カイ</t>
    </rPh>
    <rPh sb="9" eb="11">
      <t>チョウリュウ</t>
    </rPh>
    <rPh sb="11" eb="12">
      <t>ケイ</t>
    </rPh>
    <phoneticPr fontId="3"/>
  </si>
  <si>
    <t>高精度方位動揺測定装置(OCTANS)</t>
  </si>
  <si>
    <t>音響測深器(PDR)</t>
    <rPh sb="0" eb="2">
      <t>オンキョウ</t>
    </rPh>
    <rPh sb="2" eb="5">
      <t>ソクシンキ</t>
    </rPh>
    <phoneticPr fontId="3"/>
  </si>
  <si>
    <t>XBT(持込み機器は除く)</t>
    <rPh sb="4" eb="5">
      <t>モ</t>
    </rPh>
    <rPh sb="5" eb="6">
      <t>コ</t>
    </rPh>
    <rPh sb="7" eb="9">
      <t>キキ</t>
    </rPh>
    <rPh sb="10" eb="11">
      <t>ノゾ</t>
    </rPh>
    <phoneticPr fontId="3"/>
  </si>
  <si>
    <t>XCTD(持込み機器は除く)</t>
    <rPh sb="5" eb="6">
      <t>モ</t>
    </rPh>
    <rPh sb="6" eb="7">
      <t>コ</t>
    </rPh>
    <rPh sb="8" eb="10">
      <t>キキ</t>
    </rPh>
    <rPh sb="11" eb="12">
      <t>ノゾ</t>
    </rPh>
    <phoneticPr fontId="3"/>
  </si>
  <si>
    <t>精密音響測深装置(PDR)</t>
    <rPh sb="0" eb="2">
      <t>セイミツ</t>
    </rPh>
    <rPh sb="2" eb="4">
      <t>オンキョウ</t>
    </rPh>
    <rPh sb="4" eb="6">
      <t>ソクシン</t>
    </rPh>
    <rPh sb="6" eb="8">
      <t>ソウチ</t>
    </rPh>
    <phoneticPr fontId="3"/>
  </si>
  <si>
    <t>Precision echo sounder(PDR)</t>
  </si>
  <si>
    <t>Subbottom Profiler(SBP)</t>
  </si>
  <si>
    <t>XBT(except for carried instruments)</t>
  </si>
  <si>
    <t>XCTD(except for carried instruments)</t>
  </si>
  <si>
    <t>Acoustic Doppler Current Profiler(ADCP)</t>
  </si>
  <si>
    <t>Acoustic Positioning System</t>
  </si>
  <si>
    <t>RADIOSONDES</t>
  </si>
  <si>
    <t>Terrestrial heat flow</t>
  </si>
  <si>
    <t>Attitude and Heading Reference System</t>
  </si>
  <si>
    <t>Doppler Log</t>
  </si>
  <si>
    <t>Ceilometer</t>
  </si>
  <si>
    <t>マルチビーム音響測深装置(Seabeam)</t>
  </si>
  <si>
    <t>船舶データ
（定常観測項目）</t>
    <rPh sb="0" eb="2">
      <t>センパk</t>
    </rPh>
    <rPh sb="7" eb="13">
      <t>テイジョ</t>
    </rPh>
    <phoneticPr fontId="2"/>
  </si>
  <si>
    <t>船舶データ
（任意観測項目）</t>
    <rPh sb="0" eb="2">
      <t>センパk</t>
    </rPh>
    <rPh sb="7" eb="13">
      <t>ニn</t>
    </rPh>
    <phoneticPr fontId="2"/>
  </si>
  <si>
    <t>潜水船・無人探査機
運用会社</t>
    <rPh sb="0" eb="3">
      <t>センス</t>
    </rPh>
    <rPh sb="4" eb="9">
      <t>ムj</t>
    </rPh>
    <phoneticPr fontId="2"/>
  </si>
  <si>
    <t>提出
時期</t>
    <phoneticPr fontId="2"/>
  </si>
  <si>
    <t>クルーズサマリー</t>
    <phoneticPr fontId="2"/>
  </si>
  <si>
    <t>クルーズレポート</t>
    <phoneticPr fontId="2"/>
  </si>
  <si>
    <t>アーカイブ用
コアサンプル</t>
    <phoneticPr fontId="2"/>
  </si>
  <si>
    <t>潜水船・無人探査機
データ</t>
    <phoneticPr fontId="2"/>
  </si>
  <si>
    <t>NME(みらい、よこすか、新青丸)</t>
    <rPh sb="13" eb="14">
      <t>シン</t>
    </rPh>
    <rPh sb="14" eb="15">
      <t>セイ</t>
    </rPh>
    <rPh sb="15" eb="16">
      <t>マル</t>
    </rPh>
    <phoneticPr fontId="2"/>
  </si>
  <si>
    <t>NME(かいめい)</t>
    <phoneticPr fontId="2"/>
  </si>
  <si>
    <t>持込カメラ静止画像</t>
  </si>
  <si>
    <t>持込カメラ映像(動画)</t>
  </si>
  <si>
    <t>SSS/SBP of the submerged vehicle</t>
  </si>
  <si>
    <t>Hybrid CO2 of the submerged vehicle</t>
  </si>
  <si>
    <t>Still pictures with carry-on camera</t>
  </si>
  <si>
    <t>Video data with carry-on camera</t>
  </si>
  <si>
    <t>Nutrient analyzer(4CH)</t>
  </si>
  <si>
    <t>Fluorometer(TURNER DESIGNS)</t>
  </si>
  <si>
    <t>Turbidimeter of the submerged vehicle</t>
  </si>
  <si>
    <t>泥</t>
    <rPh sb="0" eb="1">
      <t>ドロ</t>
    </rPh>
    <phoneticPr fontId="2"/>
  </si>
  <si>
    <t>堆積物コア</t>
    <rPh sb="0" eb="2">
      <t>タイセキ</t>
    </rPh>
    <rPh sb="2" eb="3">
      <t>ブツ</t>
    </rPh>
    <phoneticPr fontId="2"/>
  </si>
  <si>
    <t>BMS</t>
    <phoneticPr fontId="2"/>
  </si>
  <si>
    <t>BMS</t>
    <phoneticPr fontId="2"/>
  </si>
  <si>
    <t>ログデータ(SubSea）</t>
  </si>
  <si>
    <t>ログデータ（OperationsMinutes）</t>
  </si>
  <si>
    <t>HybridCO2 of the submerged vehicle</t>
  </si>
  <si>
    <t>BMSログ</t>
    <phoneticPr fontId="2"/>
  </si>
  <si>
    <t>BMS logging data</t>
    <phoneticPr fontId="2"/>
  </si>
  <si>
    <t>潜航研究者 1</t>
    <rPh sb="0" eb="2">
      <t>センコウ</t>
    </rPh>
    <rPh sb="2" eb="5">
      <t>ケンキュウシャ</t>
    </rPh>
    <phoneticPr fontId="2"/>
  </si>
  <si>
    <t>潜航研究者 2</t>
    <rPh sb="0" eb="2">
      <t>センコウ</t>
    </rPh>
    <rPh sb="2" eb="5">
      <t>ケンキュウシャ</t>
    </rPh>
    <phoneticPr fontId="2"/>
  </si>
  <si>
    <t>* When two scientists are involved in a "Shinkai 6500" dive, fill in both "Dive Scientist 1" and "Dive Scientist 2".</t>
    <phoneticPr fontId="2"/>
  </si>
  <si>
    <t>Dive Scientist 1</t>
    <phoneticPr fontId="2"/>
  </si>
  <si>
    <r>
      <t>HDD</t>
    </r>
    <r>
      <rPr>
        <sz val="11"/>
        <rFont val="ＭＳ Ｐゴシック"/>
        <family val="3"/>
        <charset val="128"/>
      </rPr>
      <t>/SSD</t>
    </r>
    <phoneticPr fontId="2"/>
  </si>
  <si>
    <t>共同利用公募</t>
    <rPh sb="0" eb="2">
      <t>キョウドウ</t>
    </rPh>
    <rPh sb="2" eb="4">
      <t>リヨウ</t>
    </rPh>
    <rPh sb="4" eb="6">
      <t>コウボ</t>
    </rPh>
    <phoneticPr fontId="2"/>
  </si>
  <si>
    <t>航海名</t>
    <rPh sb="0" eb="3">
      <t>コウカイメイ</t>
    </rPh>
    <phoneticPr fontId="2"/>
  </si>
  <si>
    <t>航海情報</t>
    <phoneticPr fontId="2"/>
  </si>
  <si>
    <t>1.</t>
    <phoneticPr fontId="2"/>
  </si>
  <si>
    <t>2.</t>
    <phoneticPr fontId="2"/>
  </si>
  <si>
    <t>課題情報</t>
    <phoneticPr fontId="2"/>
  </si>
  <si>
    <t>有/無</t>
    <phoneticPr fontId="2"/>
  </si>
  <si>
    <t>特別な取決</t>
    <phoneticPr fontId="2"/>
  </si>
  <si>
    <t>日本語</t>
    <rPh sb="0" eb="3">
      <t>ニホンゴ</t>
    </rPh>
    <phoneticPr fontId="2"/>
  </si>
  <si>
    <t>英語</t>
    <rPh sb="0" eb="2">
      <t>エイゴ</t>
    </rPh>
    <phoneticPr fontId="2"/>
  </si>
  <si>
    <t>英語</t>
    <rPh sb="0" eb="2">
      <t>エイゴ</t>
    </rPh>
    <phoneticPr fontId="2"/>
  </si>
  <si>
    <t>* 選択肢はプルダウンで表示されますので、そこから選択してください。</t>
    <rPh sb="2" eb="5">
      <t>センタクシ</t>
    </rPh>
    <rPh sb="12" eb="14">
      <t>ヒョウジ</t>
    </rPh>
    <rPh sb="25" eb="27">
      <t>センタク</t>
    </rPh>
    <phoneticPr fontId="2"/>
  </si>
  <si>
    <t>CD-R</t>
  </si>
  <si>
    <t>研究代表者</t>
  </si>
  <si>
    <t>研究代表者</t>
    <phoneticPr fontId="2"/>
  </si>
  <si>
    <t>研究分担者</t>
    <phoneticPr fontId="2"/>
  </si>
  <si>
    <t>航海情報</t>
  </si>
  <si>
    <t>航海名</t>
    <rPh sb="0" eb="2">
      <t>コウカイ</t>
    </rPh>
    <rPh sb="2" eb="3">
      <t>メイ</t>
    </rPh>
    <phoneticPr fontId="2"/>
  </si>
  <si>
    <t>JAMSTEC</t>
    <phoneticPr fontId="2"/>
  </si>
  <si>
    <t>Taro Shinakai</t>
    <phoneticPr fontId="2"/>
  </si>
  <si>
    <t>東京　華子</t>
    <rPh sb="0" eb="2">
      <t>トウキョウ</t>
    </rPh>
    <rPh sb="3" eb="5">
      <t>ハナコ</t>
    </rPh>
    <phoneticPr fontId="2"/>
  </si>
  <si>
    <t>Hanako Tokyou</t>
    <phoneticPr fontId="2"/>
  </si>
  <si>
    <t>東京大学　大気海洋研究所</t>
    <rPh sb="0" eb="2">
      <t>トウキョウ</t>
    </rPh>
    <rPh sb="2" eb="4">
      <t>ダイガク</t>
    </rPh>
    <rPh sb="5" eb="7">
      <t>タイキ</t>
    </rPh>
    <rPh sb="7" eb="9">
      <t>カイヨウ</t>
    </rPh>
    <rPh sb="9" eb="12">
      <t>ケンキュウジョ</t>
    </rPh>
    <phoneticPr fontId="2"/>
  </si>
  <si>
    <t>AORI</t>
    <phoneticPr fontId="2"/>
  </si>
  <si>
    <t>研究者情報</t>
    <rPh sb="0" eb="3">
      <t>ケンキュウシャ</t>
    </rPh>
    <rPh sb="3" eb="5">
      <t>ジョウホウ</t>
    </rPh>
    <phoneticPr fontId="2"/>
  </si>
  <si>
    <t>******@jamstec.go.jp</t>
    <phoneticPr fontId="2"/>
  </si>
  <si>
    <t>研究者情報</t>
    <rPh sb="0" eb="3">
      <t>ケンキュウシャ</t>
    </rPh>
    <rPh sb="3" eb="5">
      <t>ジョウホウ</t>
    </rPh>
    <phoneticPr fontId="2"/>
  </si>
  <si>
    <t>行が不足した場合、シートの保護を外し　「行ごと」　コピーし、挿入するようお願いします。</t>
    <phoneticPr fontId="2"/>
  </si>
  <si>
    <t>課題管理部署（事務局）であらかじめ記入していますが、内容をご確認ください。誤りがある場合、修正をお願いします。</t>
    <phoneticPr fontId="2"/>
  </si>
  <si>
    <t>白色セルは文字列入力項目、黄色セルは番号（半角数字）入力項目です。</t>
    <phoneticPr fontId="2"/>
  </si>
  <si>
    <t>乗船種別</t>
    <phoneticPr fontId="2"/>
  </si>
  <si>
    <t>課題番号</t>
    <phoneticPr fontId="2"/>
  </si>
  <si>
    <t>(B)</t>
    <phoneticPr fontId="2"/>
  </si>
  <si>
    <t>* 機構の『個人情報保護についての基本方針』に基づき管理を行い、データ・サンプルの管理のための連絡先として利用します。
　 [公開猶予期間内においてデータ・サンプルの利用申請があった場合には、該当する研究者の連絡先を利用希望者に伝えることがあります。]</t>
    <rPh sb="96" eb="98">
      <t>ガイトウ</t>
    </rPh>
    <rPh sb="100" eb="103">
      <t>ケンキュウシャ</t>
    </rPh>
    <phoneticPr fontId="2"/>
  </si>
  <si>
    <t>* 選択肢はプルダウンで表示されますので、そこから選択してください。</t>
    <phoneticPr fontId="2"/>
  </si>
  <si>
    <t>海洋　一郎</t>
    <rPh sb="0" eb="2">
      <t>カイヨウ</t>
    </rPh>
    <rPh sb="3" eb="5">
      <t>イチロウ</t>
    </rPh>
    <phoneticPr fontId="2"/>
  </si>
  <si>
    <t>航海概要</t>
    <phoneticPr fontId="2"/>
  </si>
  <si>
    <t>1.</t>
    <phoneticPr fontId="2"/>
  </si>
  <si>
    <t>出入港情報</t>
    <phoneticPr fontId="2"/>
  </si>
  <si>
    <t>2.</t>
    <phoneticPr fontId="2"/>
  </si>
  <si>
    <t>調査海域</t>
    <phoneticPr fontId="2"/>
  </si>
  <si>
    <t>3.</t>
    <phoneticPr fontId="2"/>
  </si>
  <si>
    <t>研究者情報</t>
    <phoneticPr fontId="2"/>
  </si>
  <si>
    <t>4.</t>
    <phoneticPr fontId="2"/>
  </si>
  <si>
    <t>5.</t>
    <phoneticPr fontId="2"/>
  </si>
  <si>
    <t>港湾名・地名</t>
    <phoneticPr fontId="2"/>
  </si>
  <si>
    <t>調査概要</t>
    <rPh sb="0" eb="2">
      <t>チョウサ</t>
    </rPh>
    <rPh sb="2" eb="4">
      <t>ガイヨウ</t>
    </rPh>
    <phoneticPr fontId="2"/>
  </si>
  <si>
    <t>31°50.0’N 139° 40.0’E、　32°10.0’N 140°05.0’Eの緯線・経線で囲まれる範囲　(水深：約100～約2,000m)</t>
    <phoneticPr fontId="2"/>
  </si>
  <si>
    <t>共同利用公募・所内利用</t>
    <rPh sb="0" eb="2">
      <t>キョウドウ</t>
    </rPh>
    <rPh sb="2" eb="4">
      <t>リヨウ</t>
    </rPh>
    <rPh sb="4" eb="6">
      <t>コウボ</t>
    </rPh>
    <phoneticPr fontId="2"/>
  </si>
  <si>
    <t>例</t>
    <rPh sb="0" eb="1">
      <t>レイ</t>
    </rPh>
    <phoneticPr fontId="2"/>
  </si>
  <si>
    <t>UTC</t>
    <phoneticPr fontId="2"/>
  </si>
  <si>
    <t>横須賀港JAMSTEC専用1号桟橋</t>
    <phoneticPr fontId="2"/>
  </si>
  <si>
    <t>Yokosuka</t>
    <phoneticPr fontId="2"/>
  </si>
  <si>
    <t>那覇港新港ふ頭5号岸壁</t>
    <phoneticPr fontId="2"/>
  </si>
  <si>
    <t>Naha</t>
    <phoneticPr fontId="2"/>
  </si>
  <si>
    <t>* 選択肢はプルダウンで表示されますので、そこから選択してください。</t>
    <phoneticPr fontId="2"/>
  </si>
  <si>
    <t>備考</t>
  </si>
  <si>
    <t>備考</t>
    <rPh sb="0" eb="2">
      <t>ビコウ</t>
    </rPh>
    <phoneticPr fontId="2"/>
  </si>
  <si>
    <t>航海情報</t>
    <phoneticPr fontId="2"/>
  </si>
  <si>
    <t>2.</t>
    <phoneticPr fontId="2"/>
  </si>
  <si>
    <t>実施観測項目</t>
    <phoneticPr fontId="2"/>
  </si>
  <si>
    <t>船体固定持込み機器情報（運航会社が、非乗船研究者などから船体固定の観測機器の運用を依頼されたもの）</t>
    <phoneticPr fontId="2"/>
  </si>
  <si>
    <t>5.</t>
    <phoneticPr fontId="2"/>
  </si>
  <si>
    <t>6.</t>
    <phoneticPr fontId="2"/>
  </si>
  <si>
    <t>備考</t>
    <phoneticPr fontId="2"/>
  </si>
  <si>
    <t>航海終了時</t>
    <rPh sb="0" eb="2">
      <t>コウカイ</t>
    </rPh>
    <rPh sb="2" eb="5">
      <t>シュウリョウジ</t>
    </rPh>
    <phoneticPr fontId="2"/>
  </si>
  <si>
    <t>航海猶予期間内</t>
    <rPh sb="0" eb="2">
      <t>コウカイ</t>
    </rPh>
    <rPh sb="2" eb="4">
      <t>ユウヨ</t>
    </rPh>
    <rPh sb="4" eb="6">
      <t>キカン</t>
    </rPh>
    <rPh sb="6" eb="7">
      <t>ナイ</t>
    </rPh>
    <phoneticPr fontId="2"/>
  </si>
  <si>
    <t>データ提出の有無</t>
  </si>
  <si>
    <t>データ提出の有無</t>
    <rPh sb="3" eb="5">
      <t>テイシュツ</t>
    </rPh>
    <rPh sb="6" eb="8">
      <t>ウム</t>
    </rPh>
    <phoneticPr fontId="2"/>
  </si>
  <si>
    <t>上記「2.」のうち航海終了後１ヶ月以内に情報管理部署へ提出するデータ</t>
    <phoneticPr fontId="2"/>
  </si>
  <si>
    <t>上記「4.」のうち航海終了時に提出するデータの提出方法</t>
    <phoneticPr fontId="2"/>
  </si>
  <si>
    <t>メディア</t>
    <phoneticPr fontId="2"/>
  </si>
  <si>
    <t>持込み研究者</t>
    <rPh sb="0" eb="2">
      <t>モチコ</t>
    </rPh>
    <rPh sb="3" eb="6">
      <t>ケンキュウシャ</t>
    </rPh>
    <phoneticPr fontId="2"/>
  </si>
  <si>
    <t>メディア</t>
    <phoneticPr fontId="2"/>
  </si>
  <si>
    <t>データ提出者</t>
    <rPh sb="3" eb="5">
      <t>テイシュツ</t>
    </rPh>
    <rPh sb="5" eb="6">
      <t>シャ</t>
    </rPh>
    <phoneticPr fontId="2"/>
  </si>
  <si>
    <t>データ提出者</t>
    <rPh sb="3" eb="6">
      <t>テイシュツシャ</t>
    </rPh>
    <phoneticPr fontId="2"/>
  </si>
  <si>
    <t>(航海終了時)</t>
    <rPh sb="1" eb="3">
      <t>コウカイ</t>
    </rPh>
    <rPh sb="3" eb="6">
      <t>シュウリョウジ</t>
    </rPh>
    <phoneticPr fontId="2"/>
  </si>
  <si>
    <t>* 「データ提出者」は、実際にJAMSTEC情報管理部署にデータを提出する方を選択肢からお選びください。「4: その他」を選択した場合、詳細を備考欄にご記入ください。</t>
    <phoneticPr fontId="2"/>
  </si>
  <si>
    <t>* 「データ提出者」は、実際にJAMSTEC情報管理部署にデータを提出する方を選択肢からお選びください。「4: その他」を選択した場合、詳細を備考欄にご記入ください。</t>
    <phoneticPr fontId="2"/>
  </si>
  <si>
    <t>* 選択肢はプルダウンで表示されますので、そこから選択してください。</t>
    <phoneticPr fontId="2"/>
  </si>
  <si>
    <t>実施</t>
    <rPh sb="0" eb="2">
      <t>ジッシ</t>
    </rPh>
    <phoneticPr fontId="2"/>
  </si>
  <si>
    <t>DVD-R</t>
  </si>
  <si>
    <t>HDD/SSD</t>
  </si>
  <si>
    <t>研究代表者</t>
    <rPh sb="0" eb="2">
      <t>ケンキュウ</t>
    </rPh>
    <rPh sb="2" eb="5">
      <t>ダイヒョウシャ</t>
    </rPh>
    <phoneticPr fontId="2"/>
  </si>
  <si>
    <t>深海　太郎</t>
    <phoneticPr fontId="2"/>
  </si>
  <si>
    <t>メーカー・型番等</t>
    <rPh sb="5" eb="8">
      <t>カタバンナド</t>
    </rPh>
    <phoneticPr fontId="2"/>
  </si>
  <si>
    <t>メディア</t>
    <phoneticPr fontId="2"/>
  </si>
  <si>
    <t>航海終了時</t>
    <rPh sb="0" eb="5">
      <t>コウカイシュウリョウジ</t>
    </rPh>
    <phoneticPr fontId="2"/>
  </si>
  <si>
    <t>公開猶予期間内</t>
    <rPh sb="0" eb="2">
      <t>コウカイ</t>
    </rPh>
    <rPh sb="2" eb="4">
      <t>ユウヨ</t>
    </rPh>
    <rPh sb="4" eb="6">
      <t>キカン</t>
    </rPh>
    <rPh sb="6" eb="7">
      <t>ナイ</t>
    </rPh>
    <phoneticPr fontId="2"/>
  </si>
  <si>
    <t>1.</t>
    <phoneticPr fontId="2"/>
  </si>
  <si>
    <t>3.</t>
    <phoneticPr fontId="2"/>
  </si>
  <si>
    <t>研究者からの運用委託された機器情報</t>
  </si>
  <si>
    <t>4.</t>
    <phoneticPr fontId="2"/>
  </si>
  <si>
    <t>5.</t>
    <phoneticPr fontId="2"/>
  </si>
  <si>
    <t>備考</t>
    <phoneticPr fontId="2"/>
  </si>
  <si>
    <t>上記「3.」のうち航海終了時に提出するデータの提出方法</t>
    <phoneticPr fontId="2"/>
  </si>
  <si>
    <t>無</t>
    <rPh sb="0" eb="1">
      <t>ナ</t>
    </rPh>
    <phoneticPr fontId="2"/>
  </si>
  <si>
    <t>所内利用</t>
    <rPh sb="0" eb="4">
      <t>ショナイリヨウ</t>
    </rPh>
    <phoneticPr fontId="2"/>
  </si>
  <si>
    <t>(航海終了時)</t>
    <phoneticPr fontId="2"/>
  </si>
  <si>
    <t>(メディアに記載したタイトル)</t>
    <phoneticPr fontId="2"/>
  </si>
  <si>
    <t>(記入が可能な場合)</t>
    <phoneticPr fontId="2"/>
  </si>
  <si>
    <t>名称
(メディアに記載したタイトル)</t>
    <rPh sb="0" eb="2">
      <t>メイショウ</t>
    </rPh>
    <rPh sb="9" eb="11">
      <t>キサイ</t>
    </rPh>
    <phoneticPr fontId="2"/>
  </si>
  <si>
    <t>サマリー(日本語）</t>
    <rPh sb="5" eb="8">
      <t>ニホンゴ</t>
    </rPh>
    <phoneticPr fontId="2"/>
  </si>
  <si>
    <t>実施観測項目(運航管理部管理のもの)</t>
    <phoneticPr fontId="2"/>
  </si>
  <si>
    <t>その他機器 (運用会社)</t>
    <phoneticPr fontId="2"/>
  </si>
  <si>
    <t>持込み観測装置</t>
    <rPh sb="0" eb="2">
      <t>モチコ</t>
    </rPh>
    <rPh sb="3" eb="5">
      <t>カンソク</t>
    </rPh>
    <rPh sb="5" eb="7">
      <t>ソウチ</t>
    </rPh>
    <phoneticPr fontId="2"/>
  </si>
  <si>
    <t>smple0001</t>
    <phoneticPr fontId="2"/>
  </si>
  <si>
    <t>機器開発中のため</t>
    <rPh sb="0" eb="2">
      <t>キキ</t>
    </rPh>
    <rPh sb="2" eb="4">
      <t>カイハツ</t>
    </rPh>
    <rPh sb="4" eb="5">
      <t>チュウ</t>
    </rPh>
    <phoneticPr fontId="2"/>
  </si>
  <si>
    <t>持込み観測データ</t>
    <rPh sb="0" eb="2">
      <t>モチコ</t>
    </rPh>
    <rPh sb="3" eb="5">
      <t>カンソク</t>
    </rPh>
    <phoneticPr fontId="2"/>
  </si>
  <si>
    <t>機器毎にフォルダ管理分けしてあります</t>
    <rPh sb="0" eb="2">
      <t>キキ</t>
    </rPh>
    <rPh sb="2" eb="3">
      <t>ゴト</t>
    </rPh>
    <rPh sb="8" eb="10">
      <t>カンリ</t>
    </rPh>
    <rPh sb="10" eb="11">
      <t>ワ</t>
    </rPh>
    <phoneticPr fontId="2"/>
  </si>
  <si>
    <t>メーカー・型番等</t>
    <phoneticPr fontId="2"/>
  </si>
  <si>
    <t>(記入が可能な場合)</t>
    <phoneticPr fontId="2"/>
  </si>
  <si>
    <t>(航海終了時)</t>
    <phoneticPr fontId="2"/>
  </si>
  <si>
    <t>備考（格納データの種類等）</t>
    <phoneticPr fontId="2"/>
  </si>
  <si>
    <t>3.</t>
    <phoneticPr fontId="2"/>
  </si>
  <si>
    <t>潜水船・探査機持込みペイロード情報（サンプル取得用や作業用の器材は含まない）</t>
  </si>
  <si>
    <t>4.</t>
    <phoneticPr fontId="2"/>
  </si>
  <si>
    <t>持込み研究者</t>
    <rPh sb="0" eb="2">
      <t>モチコ</t>
    </rPh>
    <rPh sb="3" eb="6">
      <t>ケンキュウシャ</t>
    </rPh>
    <phoneticPr fontId="2"/>
  </si>
  <si>
    <t>データ提出の有無</t>
    <phoneticPr fontId="2"/>
  </si>
  <si>
    <t>名称</t>
    <rPh sb="0" eb="2">
      <t>メイショウ</t>
    </rPh>
    <phoneticPr fontId="2"/>
  </si>
  <si>
    <t>行が不足した場合、シートの保護を外し　「行ごと」　コピーし、挿入するようお願いします。</t>
    <rPh sb="2" eb="4">
      <t>フソク</t>
    </rPh>
    <rPh sb="6" eb="8">
      <t>バアイ</t>
    </rPh>
    <phoneticPr fontId="2"/>
  </si>
  <si>
    <t>白色セルは文字列入力項目、黄色セルは番号（半角数字）入力項目です。</t>
    <phoneticPr fontId="2"/>
  </si>
  <si>
    <t>1.</t>
    <phoneticPr fontId="2"/>
  </si>
  <si>
    <t>研究者の持込み機器情報</t>
    <phoneticPr fontId="2"/>
  </si>
  <si>
    <t>航海終了時</t>
    <phoneticPr fontId="2"/>
  </si>
  <si>
    <t>公開猶予期間内</t>
    <phoneticPr fontId="2"/>
  </si>
  <si>
    <t>データ提出者</t>
    <phoneticPr fontId="2"/>
  </si>
  <si>
    <t>上記「2.」と「3.」のうち航海終了時に提出するデータの提出方法</t>
    <phoneticPr fontId="2"/>
  </si>
  <si>
    <t>* 「データ提出者」は、実際にJAMSTEC情報管理部署にデータを提出する方を選択肢からお選びください。「4: その他」を選択した場合、詳細を備考欄にご記入ください。</t>
    <phoneticPr fontId="2"/>
  </si>
  <si>
    <t>海洋電子・型式：KHF-601</t>
    <phoneticPr fontId="2"/>
  </si>
  <si>
    <t>深海太郎より提出：HF、PHF、PWT、SAHFデータ</t>
    <phoneticPr fontId="2"/>
  </si>
  <si>
    <t>* 「データ提出者」は、実際にJAMSTEC情報管理部署にデータを提出する方を選択肢からお選びください。「4: その他」を選択した場合、詳細を備考欄にご記入ください。</t>
    <phoneticPr fontId="2"/>
  </si>
  <si>
    <t>N</t>
  </si>
  <si>
    <t>(例)海底ステーション</t>
    <rPh sb="1" eb="2">
      <t>レイ</t>
    </rPh>
    <rPh sb="3" eb="5">
      <t>カイテイ</t>
    </rPh>
    <phoneticPr fontId="2"/>
  </si>
  <si>
    <t>潜航地点の
緯度・経度/水深</t>
    <rPh sb="0" eb="2">
      <t>センコウ</t>
    </rPh>
    <rPh sb="2" eb="4">
      <t>チテン</t>
    </rPh>
    <rPh sb="6" eb="8">
      <t>イド</t>
    </rPh>
    <rPh sb="9" eb="11">
      <t>ケイド</t>
    </rPh>
    <rPh sb="12" eb="14">
      <t>スイシン</t>
    </rPh>
    <phoneticPr fontId="2"/>
  </si>
  <si>
    <t>XY Origin of Map</t>
  </si>
  <si>
    <t>subdata.csv</t>
  </si>
  <si>
    <t>(H)Vehicles</t>
    <phoneticPr fontId="2"/>
  </si>
  <si>
    <t>(A)年度</t>
    <rPh sb="3" eb="5">
      <t>ネンド</t>
    </rPh>
    <phoneticPr fontId="2"/>
  </si>
  <si>
    <t>(F)潜航概要(キーワード)</t>
    <rPh sb="3" eb="5">
      <t>センコウ</t>
    </rPh>
    <rPh sb="5" eb="7">
      <t>ガイヨウ</t>
    </rPh>
    <phoneticPr fontId="2"/>
  </si>
  <si>
    <t>* 堆積物コアは「アーカイブ用半割コア」「コア記載データ」の提出があるサンプル、泥はそれらの提出がないサンプルです。
　 堆積物コアはメタデータシート_コアサンプル用、泥はメタデータシート_その他サンプル用をご提出ください。</t>
    <rPh sb="2" eb="4">
      <t>タイセキ</t>
    </rPh>
    <rPh sb="4" eb="5">
      <t>ブツ</t>
    </rPh>
    <rPh sb="14" eb="15">
      <t>ヨウ</t>
    </rPh>
    <rPh sb="15" eb="16">
      <t>ハン</t>
    </rPh>
    <rPh sb="16" eb="17">
      <t>ワリ</t>
    </rPh>
    <rPh sb="23" eb="25">
      <t>キサイ</t>
    </rPh>
    <rPh sb="30" eb="32">
      <t>テイシュツ</t>
    </rPh>
    <rPh sb="40" eb="41">
      <t>ドロ</t>
    </rPh>
    <rPh sb="46" eb="48">
      <t>テイシュツ</t>
    </rPh>
    <rPh sb="61" eb="63">
      <t>タイセキ</t>
    </rPh>
    <rPh sb="63" eb="64">
      <t>ブツ</t>
    </rPh>
    <rPh sb="82" eb="83">
      <t>ヨウ</t>
    </rPh>
    <rPh sb="84" eb="85">
      <t>ドロ</t>
    </rPh>
    <rPh sb="97" eb="98">
      <t>タ</t>
    </rPh>
    <rPh sb="102" eb="103">
      <t>ヨウ</t>
    </rPh>
    <rPh sb="105" eb="107">
      <t>テイシュツ</t>
    </rPh>
    <phoneticPr fontId="2"/>
  </si>
  <si>
    <t>* 「しんかい6500」で、2名の研究者が乗船する場合には、「潜航研究者 1」および「潜航研究者 2」の両方にご記入ください。</t>
    <phoneticPr fontId="2"/>
  </si>
  <si>
    <t>* 潜航ログは、画像データのインデキシング（撮影内容を文字情報として記載する作業）の重要な資料として使用いたします。
　 （潜航ログの公開はいたしませんので、可能な限りご提出をお願いいたします。）</t>
    <phoneticPr fontId="2"/>
  </si>
  <si>
    <t>潜航情報</t>
    <rPh sb="0" eb="2">
      <t>センコウ</t>
    </rPh>
    <rPh sb="2" eb="4">
      <t>ジョウホウ</t>
    </rPh>
    <phoneticPr fontId="2"/>
  </si>
  <si>
    <t>白色セルは文字列入力項目、黄色セルは番号（半角数字）入力項目です。</t>
  </si>
  <si>
    <t>(例)SAHF</t>
    <phoneticPr fontId="2"/>
  </si>
  <si>
    <t>(例)水温計測</t>
    <rPh sb="3" eb="5">
      <t>スイオン</t>
    </rPh>
    <rPh sb="5" eb="7">
      <t>ケイソク</t>
    </rPh>
    <phoneticPr fontId="2"/>
  </si>
  <si>
    <t>(例)SBP</t>
    <phoneticPr fontId="2"/>
  </si>
  <si>
    <t>(例)孔内地震計</t>
    <rPh sb="3" eb="4">
      <t>コウ</t>
    </rPh>
    <rPh sb="4" eb="5">
      <t>ナイ</t>
    </rPh>
    <rPh sb="5" eb="7">
      <t>ジシン</t>
    </rPh>
    <rPh sb="7" eb="8">
      <t>ケイ</t>
    </rPh>
    <phoneticPr fontId="2"/>
  </si>
  <si>
    <t>(例)マーカー</t>
    <phoneticPr fontId="2"/>
  </si>
  <si>
    <t>(例)鯨骨</t>
    <rPh sb="3" eb="4">
      <t>クジラ</t>
    </rPh>
    <rPh sb="4" eb="5">
      <t>ホネ</t>
    </rPh>
    <phoneticPr fontId="2"/>
  </si>
  <si>
    <t>(例)地震計回収</t>
    <rPh sb="3" eb="5">
      <t>ジシン</t>
    </rPh>
    <rPh sb="5" eb="6">
      <t>ケイ</t>
    </rPh>
    <rPh sb="6" eb="8">
      <t>カイシュウ</t>
    </rPh>
    <phoneticPr fontId="2"/>
  </si>
  <si>
    <t>(例)地震計データ回収</t>
    <rPh sb="3" eb="5">
      <t>ジシン</t>
    </rPh>
    <rPh sb="5" eb="6">
      <t>ケイ</t>
    </rPh>
    <rPh sb="9" eb="11">
      <t>カイシュウ</t>
    </rPh>
    <phoneticPr fontId="2"/>
  </si>
  <si>
    <t>S</t>
  </si>
  <si>
    <t>W</t>
  </si>
  <si>
    <t>潜航情報</t>
    <phoneticPr fontId="2"/>
  </si>
  <si>
    <t>2.</t>
    <phoneticPr fontId="2"/>
  </si>
  <si>
    <t>潜航地点</t>
    <phoneticPr fontId="2"/>
  </si>
  <si>
    <t>研究者情報</t>
  </si>
  <si>
    <t>4.</t>
    <phoneticPr fontId="2"/>
  </si>
  <si>
    <t>潜航ログ(潜航の際に研究者が記載したログの有無)</t>
  </si>
  <si>
    <t>5.</t>
    <phoneticPr fontId="2"/>
  </si>
  <si>
    <t>潜航概要</t>
    <phoneticPr fontId="2"/>
  </si>
  <si>
    <t>6.</t>
    <phoneticPr fontId="2"/>
  </si>
  <si>
    <t>潜水船・探査機持込みペイロード情報（潜水船内への持込カメラは、こちらにご記入ください）</t>
    <phoneticPr fontId="2"/>
  </si>
  <si>
    <t>7.</t>
    <phoneticPr fontId="2"/>
  </si>
  <si>
    <t>Latitude 1</t>
    <phoneticPr fontId="2"/>
  </si>
  <si>
    <t>Longitude 1</t>
    <phoneticPr fontId="2"/>
  </si>
  <si>
    <t>Deg</t>
    <phoneticPr fontId="2"/>
  </si>
  <si>
    <t>Min</t>
    <phoneticPr fontId="2"/>
  </si>
  <si>
    <t>Depth [m]</t>
    <phoneticPr fontId="2"/>
  </si>
  <si>
    <t>Latitude/Longitude,
Depth</t>
    <phoneticPr fontId="2"/>
  </si>
  <si>
    <t>Name of Dive Point</t>
    <phoneticPr fontId="2"/>
  </si>
  <si>
    <t>Input by Submersible/Vehicle Operation Team</t>
  </si>
  <si>
    <t>Input by Chief Scientist</t>
  </si>
  <si>
    <t>Cruise ID</t>
    <phoneticPr fontId="2"/>
  </si>
  <si>
    <t>Date （UTC）</t>
    <phoneticPr fontId="2"/>
  </si>
  <si>
    <t>Dive Information</t>
    <phoneticPr fontId="2"/>
  </si>
  <si>
    <t>Others :</t>
    <phoneticPr fontId="2"/>
  </si>
  <si>
    <t>Dive Information</t>
    <phoneticPr fontId="2"/>
  </si>
  <si>
    <t>Dive Point</t>
    <phoneticPr fontId="2"/>
  </si>
  <si>
    <t>Dive Scientist</t>
    <phoneticPr fontId="2"/>
  </si>
  <si>
    <t>Dive Log (hand in or not)</t>
    <phoneticPr fontId="2"/>
  </si>
  <si>
    <t>Dive Log</t>
    <phoneticPr fontId="2"/>
  </si>
  <si>
    <t>* Dive logs are going to be used as key components for indexing of the video/image data, i.e., for determining what were seen in that dive.
   (Dive logs will not be publicized. We ask for your cooperation in handing in dive logs as further as possible.)</t>
    <phoneticPr fontId="2"/>
  </si>
  <si>
    <t>Dive Scientist 2</t>
    <phoneticPr fontId="2"/>
  </si>
  <si>
    <t>Name</t>
    <phoneticPr fontId="2"/>
  </si>
  <si>
    <t>Remarks</t>
    <phoneticPr fontId="2"/>
  </si>
  <si>
    <t xml:space="preserve">* "Date" is defined as the date of when the dive started, and subject to be expressed in the Coordinated Universal Time (UTC). 
   Note that the apparent date can differ from that based on JST (UTC+9 hours) or other local times.      </t>
    <phoneticPr fontId="2"/>
  </si>
  <si>
    <t>Overview of Dive</t>
    <phoneticPr fontId="2"/>
  </si>
  <si>
    <t>Dive Overview
(Key Words)</t>
    <phoneticPr fontId="2"/>
  </si>
  <si>
    <t>ex.) Sea water temp.</t>
    <phoneticPr fontId="2"/>
  </si>
  <si>
    <t>ex.) Seafloor station</t>
    <phoneticPr fontId="2"/>
  </si>
  <si>
    <t>Observation/Measurement</t>
    <phoneticPr fontId="2"/>
  </si>
  <si>
    <t>Sampling</t>
    <phoneticPr fontId="2"/>
  </si>
  <si>
    <t>Recovered instrument/data</t>
    <phoneticPr fontId="2"/>
  </si>
  <si>
    <t>ex.) Hole seismograph</t>
    <phoneticPr fontId="2"/>
  </si>
  <si>
    <t>ex.) Markers</t>
    <phoneticPr fontId="2"/>
  </si>
  <si>
    <t>ex.) Whale bones</t>
    <phoneticPr fontId="2"/>
  </si>
  <si>
    <t>Organisms</t>
    <phoneticPr fontId="2"/>
  </si>
  <si>
    <t>Sediment core</t>
    <phoneticPr fontId="2"/>
  </si>
  <si>
    <t>Gas</t>
    <phoneticPr fontId="2"/>
  </si>
  <si>
    <t>ex.) Recovered OBS</t>
    <phoneticPr fontId="2"/>
  </si>
  <si>
    <t>ex.) OBS data recovery</t>
    <phoneticPr fontId="2"/>
  </si>
  <si>
    <t xml:space="preserve">* Set flags with typing "1" in yellow cells, for all the items you conducted in the dive. </t>
    <phoneticPr fontId="2"/>
  </si>
  <si>
    <t xml:space="preserve">* Fill in details on Sheet "(I)Deployment and Recovery" for deployed/recovered instruments, regardless of their deployment durations. </t>
    <phoneticPr fontId="2"/>
  </si>
  <si>
    <t>* The sediment core is a sample for "Half-core for archiving" and "core description data" are submitted, mud is a sample without those submissions. 
   Submit metadata sheet for sediment core in case of sediment core, and metadata sheet for other samples in case of  mud.</t>
    <phoneticPr fontId="2"/>
  </si>
  <si>
    <t>Yes</t>
  </si>
  <si>
    <t>Payloads</t>
    <phoneticPr fontId="2"/>
  </si>
  <si>
    <t>Conduct</t>
    <phoneticPr fontId="2"/>
  </si>
  <si>
    <t>ex.)</t>
    <phoneticPr fontId="2"/>
  </si>
  <si>
    <t>* If any cameras are brought in the vehicle, please list them here.</t>
    <phoneticPr fontId="2"/>
  </si>
  <si>
    <t>* When you fill in the table "３．持込みペイロード (Payloads)" on Sheet "(E) その他機器（研究者）", "Equipments/Instruments" in this table will automatically
  be filled in.</t>
    <phoneticPr fontId="2"/>
  </si>
  <si>
    <t>Remarks</t>
    <phoneticPr fontId="2"/>
  </si>
  <si>
    <t xml:space="preserve"> HOW TO FILL IN</t>
    <phoneticPr fontId="2"/>
  </si>
  <si>
    <t>Cells are tinted for indicating data types; white for text input and yellow for number input.</t>
    <phoneticPr fontId="2"/>
  </si>
  <si>
    <t>潜
航
番
号</t>
    <rPh sb="0" eb="1">
      <t>セン</t>
    </rPh>
    <rPh sb="2" eb="3">
      <t>ワタル</t>
    </rPh>
    <rPh sb="4" eb="5">
      <t>バン</t>
    </rPh>
    <rPh sb="6" eb="7">
      <t>ゴウ</t>
    </rPh>
    <phoneticPr fontId="2"/>
  </si>
  <si>
    <t>動画のファイル数またはメディア数</t>
    <phoneticPr fontId="2"/>
  </si>
  <si>
    <t>データ</t>
    <phoneticPr fontId="2"/>
  </si>
  <si>
    <t>その他の場合：</t>
    <rPh sb="2" eb="3">
      <t>タ</t>
    </rPh>
    <rPh sb="4" eb="6">
      <t>バアイ</t>
    </rPh>
    <phoneticPr fontId="2"/>
  </si>
  <si>
    <t>その他</t>
  </si>
  <si>
    <t>1.</t>
    <phoneticPr fontId="2"/>
  </si>
  <si>
    <t>潜航情報</t>
  </si>
  <si>
    <t>2.</t>
    <phoneticPr fontId="2"/>
  </si>
  <si>
    <t>取得データリスト</t>
  </si>
  <si>
    <t>3.</t>
    <phoneticPr fontId="2"/>
  </si>
  <si>
    <t>情報管理部署へ提出するデータ（潜水船動画・静止画・その他潜水船・探査機取得データ等）</t>
  </si>
  <si>
    <t>3.</t>
    <phoneticPr fontId="2"/>
  </si>
  <si>
    <t>メディア</t>
    <phoneticPr fontId="2"/>
  </si>
  <si>
    <t>カメラ・データ</t>
    <phoneticPr fontId="2"/>
  </si>
  <si>
    <t>持帰り有無</t>
    <phoneticPr fontId="2"/>
  </si>
  <si>
    <t>例</t>
  </si>
  <si>
    <t>潜水船動画</t>
    <phoneticPr fontId="2"/>
  </si>
  <si>
    <t>* 解析、計測、記録など、研究目的で撮影されたものを指します。　明らかに研究の目的外で撮影された画像・映像 （例：記念写真など）は除きます。
   判断に迷う場合には、主席/首席研究者や代表研究者とご相談下さい。</t>
    <rPh sb="77" eb="78">
      <t>マヨウバアイ</t>
    </rPh>
    <rPh sb="84" eb="86">
      <t>シュセキ</t>
    </rPh>
    <phoneticPr fontId="2"/>
  </si>
  <si>
    <t>研究者持帰データ</t>
    <phoneticPr fontId="2"/>
  </si>
  <si>
    <t>観測機器データ</t>
    <phoneticPr fontId="2"/>
  </si>
  <si>
    <t>Name of Scientist</t>
    <phoneticPr fontId="2"/>
  </si>
  <si>
    <t>Input by Science Party</t>
    <phoneticPr fontId="2"/>
  </si>
  <si>
    <t>Cruise Information</t>
    <phoneticPr fontId="2"/>
  </si>
  <si>
    <t>Cruise ID</t>
    <phoneticPr fontId="2"/>
  </si>
  <si>
    <t>Name of Vehicle</t>
    <phoneticPr fontId="2"/>
  </si>
  <si>
    <t>Cruise type</t>
    <phoneticPr fontId="2"/>
  </si>
  <si>
    <t>* When you choose the "Name of Vehicle" from the "Vehicles" list in the bottom of this sheet, Name of equipped camera will be filled automatically 
   in tables "3. Movies taken with submersible cameras" and "4. Still pictures taken with submersible cameras".</t>
    <phoneticPr fontId="2"/>
  </si>
  <si>
    <t>Data obtained from Instruments</t>
    <phoneticPr fontId="2"/>
  </si>
  <si>
    <t>Name of Instrument</t>
    <phoneticPr fontId="2"/>
  </si>
  <si>
    <t>bring on land or not</t>
    <phoneticPr fontId="2"/>
  </si>
  <si>
    <t>Remarks</t>
    <phoneticPr fontId="2"/>
  </si>
  <si>
    <t>* Set flags for all data item(s) you bring on land, with typing "1" in yellow cells.</t>
    <phoneticPr fontId="2"/>
  </si>
  <si>
    <t>* For describing scientist's brought-in instruments, please use rows with white "Name of Instrument" cells in the bottom of table. 
   You can input free text for your instruments.</t>
    <phoneticPr fontId="2"/>
  </si>
  <si>
    <t>Type</t>
    <phoneticPr fontId="2"/>
  </si>
  <si>
    <t>Movie</t>
    <phoneticPr fontId="2"/>
  </si>
  <si>
    <t>Still picture</t>
    <phoneticPr fontId="2"/>
  </si>
  <si>
    <t>Movies or Still pictures taken with submersible cameras</t>
    <phoneticPr fontId="2"/>
  </si>
  <si>
    <t>Other</t>
    <phoneticPr fontId="2"/>
  </si>
  <si>
    <t>Camera</t>
    <phoneticPr fontId="2"/>
  </si>
  <si>
    <t>Remarks</t>
    <phoneticPr fontId="2"/>
  </si>
  <si>
    <t>* Describe for video/photo data obtained for scientific purposes, e.g., for data analysis, measurement or observation record.  
   Those obtained for non-scientific purposes, e.g., souvenir photo, are not included. If you are not confident with which data to be described, 
   please consult with the Chief Scientist as well as the Representative of Science Party.</t>
    <phoneticPr fontId="2"/>
  </si>
  <si>
    <t>*</t>
    <phoneticPr fontId="2"/>
  </si>
  <si>
    <t>For expanding tables for additional items, please unprotect the sheet and add row(s) by copying and inserting the whole row(s).</t>
    <phoneticPr fontId="2"/>
  </si>
  <si>
    <t>HOW TO FILL IN</t>
    <phoneticPr fontId="2"/>
  </si>
  <si>
    <t>Deployment</t>
  </si>
  <si>
    <t>Finished</t>
  </si>
  <si>
    <t>Temporary</t>
  </si>
  <si>
    <t>Mooring</t>
  </si>
  <si>
    <t>R/V SHINSEI MARU</t>
    <phoneticPr fontId="2"/>
  </si>
  <si>
    <t>R/V HAKUHO MARU</t>
    <phoneticPr fontId="2"/>
  </si>
  <si>
    <t>S/V YOKOSUKA</t>
    <phoneticPr fontId="2"/>
  </si>
  <si>
    <t>R/V MIRAI</t>
    <phoneticPr fontId="2"/>
  </si>
  <si>
    <t>No</t>
    <phoneticPr fontId="2"/>
  </si>
  <si>
    <t>清水港内
※湾内や海岸近くにの設置の場は、その詳細情報等をご入力ください。　　</t>
    <rPh sb="0" eb="2">
      <t>シミズ</t>
    </rPh>
    <phoneticPr fontId="2"/>
  </si>
  <si>
    <t>漂流・設置型機器リスト</t>
  </si>
  <si>
    <t>種別</t>
    <rPh sb="0" eb="2">
      <t>シュベツ</t>
    </rPh>
    <phoneticPr fontId="2"/>
  </si>
  <si>
    <t>水深 [m]</t>
    <rPh sb="0" eb="2">
      <t>スイシン</t>
    </rPh>
    <phoneticPr fontId="2"/>
  </si>
  <si>
    <t>最上部
水深 [m]</t>
    <rPh sb="0" eb="3">
      <t>サイジョウブ</t>
    </rPh>
    <rPh sb="4" eb="6">
      <t>スイシン</t>
    </rPh>
    <phoneticPr fontId="2"/>
  </si>
  <si>
    <t>航海情報</t>
    <rPh sb="0" eb="2">
      <t>コウカイ</t>
    </rPh>
    <rPh sb="2" eb="4">
      <t>ジョウホウ</t>
    </rPh>
    <phoneticPr fontId="2"/>
  </si>
  <si>
    <t>(1)</t>
    <phoneticPr fontId="2"/>
  </si>
  <si>
    <t>航海名称</t>
    <rPh sb="0" eb="2">
      <t>コウカイ</t>
    </rPh>
    <rPh sb="2" eb="4">
      <t>メイショウ</t>
    </rPh>
    <phoneticPr fontId="2"/>
  </si>
  <si>
    <t>研究課題名</t>
    <rPh sb="0" eb="2">
      <t>ケンキュウ</t>
    </rPh>
    <rPh sb="2" eb="4">
      <t>カダイ</t>
    </rPh>
    <rPh sb="4" eb="5">
      <t>メイ</t>
    </rPh>
    <phoneticPr fontId="2"/>
  </si>
  <si>
    <t>航海期間</t>
    <rPh sb="0" eb="2">
      <t>コウカイ</t>
    </rPh>
    <rPh sb="2" eb="4">
      <t>キカン</t>
    </rPh>
    <phoneticPr fontId="2"/>
  </si>
  <si>
    <t>調査海域</t>
    <rPh sb="0" eb="2">
      <t>チョウサ</t>
    </rPh>
    <rPh sb="2" eb="4">
      <t>カイイキ</t>
    </rPh>
    <phoneticPr fontId="2"/>
  </si>
  <si>
    <t>(10)</t>
    <phoneticPr fontId="2"/>
  </si>
  <si>
    <t>航跡図</t>
    <rPh sb="0" eb="2">
      <t>コウセキ</t>
    </rPh>
    <rPh sb="2" eb="3">
      <t>ズ</t>
    </rPh>
    <phoneticPr fontId="2"/>
  </si>
  <si>
    <t>Summary (English)</t>
    <phoneticPr fontId="2"/>
  </si>
  <si>
    <t>Cruise Summary</t>
    <phoneticPr fontId="2"/>
  </si>
  <si>
    <t>Cruise Information</t>
    <phoneticPr fontId="2"/>
  </si>
  <si>
    <t>出港～帰港</t>
    <phoneticPr fontId="2"/>
  </si>
  <si>
    <t>Representative of the Science Party</t>
    <phoneticPr fontId="2"/>
  </si>
  <si>
    <t>2.</t>
    <phoneticPr fontId="2"/>
  </si>
  <si>
    <t>調査概要</t>
    <rPh sb="0" eb="2">
      <t>チョウサ</t>
    </rPh>
    <rPh sb="2" eb="4">
      <t>ガイヨウ</t>
    </rPh>
    <phoneticPr fontId="2"/>
  </si>
  <si>
    <t>航海番号：</t>
    <rPh sb="0" eb="2">
      <t>コウカイ</t>
    </rPh>
    <rPh sb="2" eb="4">
      <t>バンゴウ</t>
    </rPh>
    <phoneticPr fontId="2"/>
  </si>
  <si>
    <t>使用船舶：</t>
    <rPh sb="0" eb="2">
      <t>シヨウ</t>
    </rPh>
    <rPh sb="2" eb="4">
      <t>センパク</t>
    </rPh>
    <phoneticPr fontId="2"/>
  </si>
  <si>
    <t>Cruise ID :</t>
    <phoneticPr fontId="2"/>
  </si>
  <si>
    <t>Vessel :</t>
    <phoneticPr fontId="2"/>
  </si>
  <si>
    <t>Chief Scientist</t>
    <phoneticPr fontId="2"/>
  </si>
  <si>
    <t>Cruise Title</t>
    <phoneticPr fontId="2"/>
  </si>
  <si>
    <t>Research Titles</t>
    <phoneticPr fontId="2"/>
  </si>
  <si>
    <t>Cruise Period</t>
    <phoneticPr fontId="2"/>
  </si>
  <si>
    <t>Research Area</t>
    <phoneticPr fontId="2"/>
  </si>
  <si>
    <t>Cruise Track</t>
    <phoneticPr fontId="2"/>
  </si>
  <si>
    <t>Overview of the Observation</t>
    <phoneticPr fontId="2"/>
  </si>
  <si>
    <t>非表示</t>
    <rPh sb="0" eb="3">
      <t>ヒヒョウジ</t>
    </rPh>
    <phoneticPr fontId="2"/>
  </si>
  <si>
    <t>31°24.0’N 140°00.0’E 、　31°33.0’N 140°07.0’Eの緯線・経線で囲まれる範囲  (水深：約 100～約 1,200m)</t>
    <phoneticPr fontId="2"/>
  </si>
  <si>
    <t>提出窓口</t>
    <rPh sb="0" eb="2">
      <t>テイシュt</t>
    </rPh>
    <rPh sb="2" eb="4">
      <t>マd</t>
    </rPh>
    <phoneticPr fontId="2"/>
  </si>
  <si>
    <t>JAMSTECコアサンプル
保管部署
(jc_curator@jamstec.go.jp)</t>
    <rPh sb="14" eb="18">
      <t>ホk</t>
    </rPh>
    <phoneticPr fontId="2"/>
  </si>
  <si>
    <t>研究代表者
/課題代表研究者</t>
    <rPh sb="0" eb="5">
      <t>ケンキュウダイヒョウシャ</t>
    </rPh>
    <phoneticPr fontId="2"/>
  </si>
  <si>
    <t>研究代表者
/課題代表研究者</t>
    <phoneticPr fontId="2"/>
  </si>
  <si>
    <t>課題名</t>
    <rPh sb="0" eb="2">
      <t>カダイ</t>
    </rPh>
    <rPh sb="2" eb="3">
      <t>メイ</t>
    </rPh>
    <phoneticPr fontId="2"/>
  </si>
  <si>
    <t>（日本語）</t>
    <rPh sb="1" eb="4">
      <t>ニホンゴ</t>
    </rPh>
    <phoneticPr fontId="2"/>
  </si>
  <si>
    <t>（英語）</t>
    <rPh sb="1" eb="3">
      <t>エイゴ</t>
    </rPh>
    <phoneticPr fontId="2"/>
  </si>
  <si>
    <t>Cruise title</t>
    <phoneticPr fontId="2"/>
  </si>
  <si>
    <t>*共同利用航海では、英語版サマリーが必須提出、日本語版サマリーは任意提出です。JAMSTEC所内利用航海では、英語・日本語サマリーの両方の提出が必要です。</t>
    <rPh sb="1" eb="3">
      <t>キョウドウ</t>
    </rPh>
    <rPh sb="3" eb="5">
      <t>リヨウ</t>
    </rPh>
    <rPh sb="5" eb="7">
      <t>コウカイ</t>
    </rPh>
    <rPh sb="10" eb="12">
      <t>エイゴ</t>
    </rPh>
    <rPh sb="12" eb="13">
      <t>バン</t>
    </rPh>
    <rPh sb="18" eb="20">
      <t>ヒッス</t>
    </rPh>
    <rPh sb="20" eb="22">
      <t>テイシュツ</t>
    </rPh>
    <rPh sb="23" eb="26">
      <t>ニホンゴ</t>
    </rPh>
    <rPh sb="26" eb="27">
      <t>バン</t>
    </rPh>
    <rPh sb="32" eb="34">
      <t>ニンイ</t>
    </rPh>
    <rPh sb="34" eb="36">
      <t>テイシュツ</t>
    </rPh>
    <rPh sb="46" eb="48">
      <t>ショナイ</t>
    </rPh>
    <rPh sb="48" eb="50">
      <t>リヨウ</t>
    </rPh>
    <rPh sb="50" eb="52">
      <t>コウカイ</t>
    </rPh>
    <rPh sb="55" eb="57">
      <t>エイゴ</t>
    </rPh>
    <rPh sb="58" eb="61">
      <t>ニホンゴ</t>
    </rPh>
    <rPh sb="66" eb="68">
      <t>リョウホウ</t>
    </rPh>
    <rPh sb="69" eb="71">
      <t>テイシュツ</t>
    </rPh>
    <rPh sb="72" eb="74">
      <t>ヒツヨウ</t>
    </rPh>
    <phoneticPr fontId="2"/>
  </si>
  <si>
    <t>サマリー（英語）</t>
    <rPh sb="5" eb="7">
      <t>エイゴ</t>
    </rPh>
    <phoneticPr fontId="2"/>
  </si>
  <si>
    <t>Name</t>
    <phoneticPr fontId="2"/>
  </si>
  <si>
    <t>Affiliation</t>
    <phoneticPr fontId="2"/>
  </si>
  <si>
    <t>氏名</t>
    <rPh sb="0" eb="2">
      <t>シm</t>
    </rPh>
    <phoneticPr fontId="2"/>
  </si>
  <si>
    <r>
      <t>* １航海で、機器の設置・回収が完結しない場合、</t>
    </r>
    <r>
      <rPr>
        <u/>
        <sz val="11"/>
        <rFont val="ＭＳ Ｐゴシック"/>
        <family val="3"/>
        <charset val="128"/>
      </rPr>
      <t>観測機器のトラブル防止のため</t>
    </r>
    <r>
      <rPr>
        <sz val="11"/>
        <rFont val="ＭＳ Ｐゴシック"/>
        <family val="3"/>
        <charset val="128"/>
      </rPr>
      <t>原則として、その設置/回収情報を</t>
    </r>
    <r>
      <rPr>
        <u/>
        <sz val="11"/>
        <rFont val="ＭＳ Ｐゴシック"/>
        <family val="3"/>
        <charset val="128"/>
      </rPr>
      <t>海上保安庁が運営する</t>
    </r>
    <r>
      <rPr>
        <sz val="11"/>
        <rFont val="ＭＳ Ｐゴシック"/>
        <family val="3"/>
        <charset val="128"/>
      </rPr>
      <t>Mooring Repoert(MOR)へ通報します。通報の可否を「MOR登録」欄で明記してください。
   MOR（Mooring Report /海底・海洋設置機器報告）：「観測機器の相互干渉等によるトラブルの発生防止、より効率的な海洋調査・研究に寄与するため」に運営されている海上保安庁（JODC)の情報提供サービス。</t>
    </r>
    <phoneticPr fontId="2"/>
  </si>
  <si>
    <t>* Choose the "Name of Scientist" in reference to "Scientist list" in the bottom of this sheet, who is responsible for filling this sheet and handling of 
   data/samples in the Science Party.</t>
    <phoneticPr fontId="2"/>
  </si>
  <si>
    <t>* 航跡図１：ここに手動で航跡図を挿入することができます。
* 説明が必要な場合は本枠内に入力してください。</t>
    <rPh sb="2" eb="4">
      <t>コウセキ</t>
    </rPh>
    <rPh sb="4" eb="5">
      <t>ズ</t>
    </rPh>
    <rPh sb="10" eb="12">
      <t>シュドウ</t>
    </rPh>
    <rPh sb="13" eb="15">
      <t>コウセキ</t>
    </rPh>
    <rPh sb="15" eb="16">
      <t>ズ</t>
    </rPh>
    <rPh sb="17" eb="19">
      <t>ソウニュウ</t>
    </rPh>
    <rPh sb="32" eb="34">
      <t>セツメイ</t>
    </rPh>
    <rPh sb="35" eb="37">
      <t>ヒツヨウ</t>
    </rPh>
    <rPh sb="38" eb="40">
      <t>バアイ</t>
    </rPh>
    <rPh sb="41" eb="42">
      <t>ホン</t>
    </rPh>
    <rPh sb="42" eb="44">
      <t>ワクナイ</t>
    </rPh>
    <rPh sb="45" eb="47">
      <t>ニュウリョク</t>
    </rPh>
    <phoneticPr fontId="2"/>
  </si>
  <si>
    <t>*Track chart 1: You can manually add a cruise track map in this cell.
*Add a caption in this frame, if needed.</t>
    <phoneticPr fontId="2"/>
  </si>
  <si>
    <t>※上記以外のサンプルを取得した際に記入(採水・採泥など)</t>
    <rPh sb="1" eb="5">
      <t>ジョウキイガイ</t>
    </rPh>
    <rPh sb="11" eb="13">
      <t>シュトク</t>
    </rPh>
    <rPh sb="15" eb="16">
      <t>サイ</t>
    </rPh>
    <rPh sb="17" eb="19">
      <t>キニュウウ</t>
    </rPh>
    <rPh sb="20" eb="22">
      <t>サイスイ</t>
    </rPh>
    <rPh sb="23" eb="25">
      <t>サイデイ</t>
    </rPh>
    <phoneticPr fontId="2"/>
  </si>
  <si>
    <t>サマリー(日本語)
* (A)～(C)シートまでを記入すると自動的に入力されます。航跡図は必要に応じて挿入してください。</t>
    <rPh sb="5" eb="8">
      <t>ニホンゴ</t>
    </rPh>
    <rPh sb="25" eb="27">
      <t>キニュウ</t>
    </rPh>
    <rPh sb="30" eb="33">
      <t>ジドウテキ</t>
    </rPh>
    <rPh sb="34" eb="36">
      <t>ニュウリョク</t>
    </rPh>
    <rPh sb="41" eb="43">
      <t>コウセキ</t>
    </rPh>
    <rPh sb="43" eb="44">
      <t>ズ</t>
    </rPh>
    <rPh sb="45" eb="47">
      <t>ヒツヨウ</t>
    </rPh>
    <rPh sb="48" eb="49">
      <t>オウ</t>
    </rPh>
    <rPh sb="51" eb="53">
      <t>ソウニュウ</t>
    </rPh>
    <phoneticPr fontId="2"/>
  </si>
  <si>
    <t>「(A)課題リスト」を入力
「(B)研究者リスト」を入力</t>
    <rPh sb="4" eb="6">
      <t>カダイ</t>
    </rPh>
    <rPh sb="11" eb="13">
      <t>ニュウリョク</t>
    </rPh>
    <rPh sb="18" eb="21">
      <t>ケンキュウシャ</t>
    </rPh>
    <rPh sb="26" eb="28">
      <t>ニュウリョク</t>
    </rPh>
    <phoneticPr fontId="2"/>
  </si>
  <si>
    <t>内容を確認し、乗船時に持参</t>
    <rPh sb="0" eb="2">
      <t>ナイヨウ</t>
    </rPh>
    <rPh sb="3" eb="5">
      <t>カクニン</t>
    </rPh>
    <rPh sb="7" eb="8">
      <t>ノ</t>
    </rPh>
    <rPh sb="8" eb="9">
      <t>セン</t>
    </rPh>
    <rPh sb="9" eb="10">
      <t>ジ</t>
    </rPh>
    <rPh sb="11" eb="13">
      <t>ジサン</t>
    </rPh>
    <phoneticPr fontId="2"/>
  </si>
  <si>
    <t>メタデータシートを関係者に展開</t>
    <rPh sb="9" eb="12">
      <t>カンケイシャ</t>
    </rPh>
    <rPh sb="13" eb="15">
      <t>テンカイ</t>
    </rPh>
    <phoneticPr fontId="2"/>
  </si>
  <si>
    <t>それぞれの担当シートを入力</t>
    <rPh sb="5" eb="7">
      <t>タントウ</t>
    </rPh>
    <rPh sb="11" eb="13">
      <t>ニュウリョク</t>
    </rPh>
    <phoneticPr fontId="2"/>
  </si>
  <si>
    <t>船舶運航会社
観測技術員、潜水船チーム</t>
    <phoneticPr fontId="2"/>
  </si>
  <si>
    <t>展開したメタデータシートを取り纏め</t>
    <rPh sb="0" eb="2">
      <t>テンカイ</t>
    </rPh>
    <rPh sb="13" eb="14">
      <t>ト</t>
    </rPh>
    <rPh sb="15" eb="16">
      <t>マト</t>
    </rPh>
    <phoneticPr fontId="2"/>
  </si>
  <si>
    <t>JAMSTEC課題管理部署</t>
    <rPh sb="7" eb="9">
      <t>カダイ</t>
    </rPh>
    <rPh sb="9" eb="11">
      <t>カンリ</t>
    </rPh>
    <rPh sb="11" eb="13">
      <t>ブショ</t>
    </rPh>
    <phoneticPr fontId="2"/>
  </si>
  <si>
    <t>主席/首席研究者にメタデータシートを配布</t>
    <phoneticPr fontId="2"/>
  </si>
  <si>
    <t>船舶運航会社</t>
    <phoneticPr fontId="2"/>
  </si>
  <si>
    <t>※　下船時に運航会社に観測データを提出委託する場合に、メタデータシート完成版を同梱できます。</t>
    <rPh sb="11" eb="13">
      <t>カンソク</t>
    </rPh>
    <rPh sb="23" eb="25">
      <t>バアイ</t>
    </rPh>
    <phoneticPr fontId="2"/>
  </si>
  <si>
    <t>メタデータシートの提出を受託</t>
    <rPh sb="9" eb="11">
      <t>テイシュツ</t>
    </rPh>
    <rPh sb="12" eb="14">
      <t>ジュタク</t>
    </rPh>
    <phoneticPr fontId="2"/>
  </si>
  <si>
    <t>共同利用事務局
JAMSTEC所内利用提出窓口</t>
    <rPh sb="0" eb="2">
      <t>キョウドウ</t>
    </rPh>
    <rPh sb="2" eb="4">
      <t>リヨウ</t>
    </rPh>
    <rPh sb="4" eb="7">
      <t>ジムキョク</t>
    </rPh>
    <rPh sb="15" eb="17">
      <t>ショナイ</t>
    </rPh>
    <rPh sb="17" eb="19">
      <t>リヨウ</t>
    </rPh>
    <rPh sb="19" eb="21">
      <t>テイシュツ</t>
    </rPh>
    <rPh sb="21" eb="23">
      <t>マドグチ</t>
    </rPh>
    <phoneticPr fontId="2"/>
  </si>
  <si>
    <t>取り纏めたメタデータシート（完成版）を提出</t>
    <rPh sb="0" eb="1">
      <t>ト</t>
    </rPh>
    <rPh sb="2" eb="3">
      <t>マト</t>
    </rPh>
    <rPh sb="14" eb="16">
      <t>カンセイ</t>
    </rPh>
    <rPh sb="16" eb="17">
      <t>バン</t>
    </rPh>
    <rPh sb="19" eb="21">
      <t>テイシュツ</t>
    </rPh>
    <phoneticPr fontId="2"/>
  </si>
  <si>
    <t>メタデータシート完成版を受領</t>
    <rPh sb="8" eb="10">
      <t>カンセイ</t>
    </rPh>
    <rPh sb="10" eb="11">
      <t>バン</t>
    </rPh>
    <rPh sb="12" eb="14">
      <t>ジュリョウ</t>
    </rPh>
    <phoneticPr fontId="2"/>
  </si>
  <si>
    <t>航海前</t>
    <rPh sb="0" eb="2">
      <t>コウカイ</t>
    </rPh>
    <rPh sb="2" eb="3">
      <t>マエ</t>
    </rPh>
    <phoneticPr fontId="2"/>
  </si>
  <si>
    <t>航海中</t>
    <rPh sb="0" eb="3">
      <t>コウカイチュウ</t>
    </rPh>
    <phoneticPr fontId="2"/>
  </si>
  <si>
    <t>航海終了後</t>
    <rPh sb="0" eb="2">
      <t>コウカイ</t>
    </rPh>
    <rPh sb="2" eb="5">
      <t>シュウリョウゴ</t>
    </rPh>
    <phoneticPr fontId="2"/>
  </si>
  <si>
    <t>↓</t>
  </si>
  <si>
    <t>↓</t>
    <phoneticPr fontId="2"/>
  </si>
  <si>
    <t>メタデータシートを提出するまでの作成フロー（参考）</t>
    <rPh sb="9" eb="11">
      <t>テイシュツ</t>
    </rPh>
    <rPh sb="16" eb="18">
      <t>サクセイ</t>
    </rPh>
    <phoneticPr fontId="2"/>
  </si>
  <si>
    <t>海洋研究開発機構</t>
    <rPh sb="0" eb="8">
      <t>カイヨウケンキュウカイハツキコウ</t>
    </rPh>
    <phoneticPr fontId="2"/>
  </si>
  <si>
    <t>東京大学　大気海洋研究所</t>
    <rPh sb="0" eb="4">
      <t>トウキョウダイガク</t>
    </rPh>
    <rPh sb="5" eb="9">
      <t>タイキカイヨウ</t>
    </rPh>
    <rPh sb="9" eb="12">
      <t>ケンキュウジョ</t>
    </rPh>
    <phoneticPr fontId="2"/>
  </si>
  <si>
    <t>みらい</t>
  </si>
  <si>
    <t>よこすか</t>
  </si>
  <si>
    <t>かいめい</t>
  </si>
  <si>
    <t>Cesium Magnetometers</t>
    <phoneticPr fontId="2"/>
  </si>
  <si>
    <t>(H)持帰りデータ観測機器（英語）</t>
    <rPh sb="14" eb="16">
      <t>エイゴ</t>
    </rPh>
    <phoneticPr fontId="2"/>
  </si>
  <si>
    <t>(2)</t>
    <phoneticPr fontId="2"/>
  </si>
  <si>
    <t>(3)</t>
    <phoneticPr fontId="2"/>
  </si>
  <si>
    <t>(4)</t>
    <phoneticPr fontId="2"/>
  </si>
  <si>
    <t>(5)</t>
    <phoneticPr fontId="2"/>
  </si>
  <si>
    <t>(6)</t>
    <phoneticPr fontId="2"/>
  </si>
  <si>
    <t>(7)</t>
    <phoneticPr fontId="2"/>
  </si>
  <si>
    <t>(8)</t>
    <phoneticPr fontId="2"/>
  </si>
  <si>
    <t>(9)</t>
    <phoneticPr fontId="2"/>
  </si>
  <si>
    <t>Ports of departure /call /arrival</t>
    <phoneticPr fontId="2"/>
  </si>
  <si>
    <t>* 航跡図2：ここに手動で航跡図を挿入することができます。
* 説明が必要な場合は本枠内に入力してください。</t>
    <rPh sb="2" eb="4">
      <t>コウセキ</t>
    </rPh>
    <rPh sb="4" eb="5">
      <t>ズ</t>
    </rPh>
    <rPh sb="10" eb="12">
      <t>シュドウ</t>
    </rPh>
    <rPh sb="13" eb="15">
      <t>コウセキ</t>
    </rPh>
    <rPh sb="15" eb="16">
      <t>ズ</t>
    </rPh>
    <rPh sb="17" eb="19">
      <t>ソウニュウ</t>
    </rPh>
    <rPh sb="32" eb="34">
      <t>セツメイ</t>
    </rPh>
    <rPh sb="35" eb="37">
      <t>ヒツヨウ</t>
    </rPh>
    <rPh sb="38" eb="40">
      <t>バアイ</t>
    </rPh>
    <rPh sb="41" eb="42">
      <t>ホン</t>
    </rPh>
    <rPh sb="42" eb="44">
      <t>ワクナイ</t>
    </rPh>
    <rPh sb="45" eb="47">
      <t>ニュウリョク</t>
    </rPh>
    <phoneticPr fontId="2"/>
  </si>
  <si>
    <t>*Track chart 2: You can manually add a cruise track map in this cell.
*Add a caption in this frame, if needed.</t>
    <phoneticPr fontId="2"/>
  </si>
  <si>
    <t>　主席研究員/首席研究者 殿</t>
    <rPh sb="1" eb="3">
      <t>シュセキ</t>
    </rPh>
    <rPh sb="3" eb="6">
      <t>ケンキュウイン</t>
    </rPh>
    <rPh sb="7" eb="9">
      <t>シュセキ</t>
    </rPh>
    <rPh sb="9" eb="12">
      <t>ケンキュウシャ</t>
    </rPh>
    <rPh sb="13" eb="14">
      <t>ドノ</t>
    </rPh>
    <phoneticPr fontId="2"/>
  </si>
  <si>
    <t>主席研究員</t>
    <rPh sb="0" eb="2">
      <t>シュセキ</t>
    </rPh>
    <rPh sb="2" eb="5">
      <t>ケンキュウイン</t>
    </rPh>
    <phoneticPr fontId="2"/>
  </si>
  <si>
    <t>課題種別</t>
    <rPh sb="0" eb="2">
      <t>カダイ</t>
    </rPh>
    <rPh sb="2" eb="4">
      <t>シュベツ</t>
    </rPh>
    <phoneticPr fontId="2"/>
  </si>
  <si>
    <t>「ちきゅう」科学掘削</t>
    <phoneticPr fontId="2"/>
  </si>
  <si>
    <t>「ちきゅう」非IODP利用</t>
    <phoneticPr fontId="2"/>
  </si>
  <si>
    <t>「ちきゅう」試験掘削</t>
    <phoneticPr fontId="2"/>
  </si>
  <si>
    <t>ちきゅう</t>
    <phoneticPr fontId="2"/>
  </si>
  <si>
    <t>D/V CHIKYU</t>
    <phoneticPr fontId="2"/>
  </si>
  <si>
    <t>データサーバ(DL1800)ログ</t>
  </si>
  <si>
    <t>データサーバ(DL1800)ログ</t>
    <phoneticPr fontId="2"/>
  </si>
  <si>
    <t>表層海水連続分析装置(EPCS/TSG)</t>
    <phoneticPr fontId="2"/>
  </si>
  <si>
    <t>気象海象観測装置(JAMMET)</t>
  </si>
  <si>
    <t>気象海象観測装置(JAMMET)</t>
    <phoneticPr fontId="2"/>
  </si>
  <si>
    <t>General maritime meteorological observation system</t>
  </si>
  <si>
    <t>Salinometer</t>
  </si>
  <si>
    <t>Multi narrow-Beam Echo Sounder(Seabeam)</t>
  </si>
  <si>
    <t>Data Server (DL1800) Log</t>
    <phoneticPr fontId="2"/>
  </si>
  <si>
    <t>ちきゅう</t>
    <phoneticPr fontId="3"/>
  </si>
  <si>
    <t>気象海象観測装置</t>
    <rPh sb="2" eb="4">
      <t>カイショウ</t>
    </rPh>
    <rPh sb="4" eb="6">
      <t>カンソク</t>
    </rPh>
    <phoneticPr fontId="2"/>
  </si>
  <si>
    <t>このシートは、1潜航につき1枚、日本語版もしくは英語版のどちらかを作成してください。シートを増やす場合は、「シートごと」コピーしてご使用ください。</t>
    <rPh sb="8" eb="10">
      <t>センコウ</t>
    </rPh>
    <rPh sb="66" eb="68">
      <t>シヨウ</t>
    </rPh>
    <phoneticPr fontId="2"/>
  </si>
  <si>
    <t xml:space="preserve">Create one copy of English or Japanese version of this sheet for each dive. Add a new sheet by creating a copy of this sheet. </t>
    <phoneticPr fontId="2"/>
  </si>
  <si>
    <t>このシートは、データを持ち帰る個々の課題につき原則として1枚、日本語版もしくは英語版のどちらかを作成し、持ち帰る全てのデータをご記入ください。シートを増やす場合は「シートごと」コピーしてご使用ください。
課題に属さない方の持ち帰りが認められる場合、「データを持ち帰る個人毎または、機関毎に1枚」作成してください。また課題代表研究者、首席が必要と認めた場合には、課題に関わらず個人毎のシートを作成する場合があります。</t>
    <rPh sb="11" eb="12">
      <t>モチカエル</t>
    </rPh>
    <rPh sb="15" eb="16">
      <t>ココノ</t>
    </rPh>
    <rPh sb="23" eb="25">
      <t>ゲンソクトシテ</t>
    </rPh>
    <rPh sb="135" eb="136">
      <t>マイ</t>
    </rPh>
    <rPh sb="183" eb="184">
      <t>カカワラズ</t>
    </rPh>
    <rPh sb="187" eb="188">
      <t>ココノ</t>
    </rPh>
    <rPh sb="188" eb="189">
      <t>ジン</t>
    </rPh>
    <rPh sb="189" eb="190">
      <t>mai</t>
    </rPh>
    <rPh sb="199" eb="201">
      <t>バアイガアリマス</t>
    </rPh>
    <phoneticPr fontId="2"/>
  </si>
  <si>
    <t>Create one copy of English or Japanese version of this sheet for each Science Party that brings data/samples back on land. Add a new sheet by creating a copy of this sheet. 
For non-proposal based activities, create one copy of this sheet for each individual scientist or institution. Apart from the Science Party, individual scientist may create a sheet for his/her own, if requested by Chief Scientist or Representative of Science Party.</t>
    <phoneticPr fontId="2"/>
  </si>
  <si>
    <t>気象海象観測装置</t>
    <rPh sb="4" eb="6">
      <t>カンソク</t>
    </rPh>
    <phoneticPr fontId="2"/>
  </si>
  <si>
    <t>データ提出の有無は
主席研究員/首席研究者が記入
（実施項目は運用会社が記入）</t>
    <phoneticPr fontId="2"/>
  </si>
  <si>
    <t>運用部管理
観測機器</t>
    <rPh sb="0" eb="2">
      <t>ウンヨウ</t>
    </rPh>
    <rPh sb="2" eb="3">
      <t>ブ</t>
    </rPh>
    <rPh sb="3" eb="5">
      <t>カンリ</t>
    </rPh>
    <rPh sb="6" eb="10">
      <t>カンソクキキ</t>
    </rPh>
    <phoneticPr fontId="2"/>
  </si>
  <si>
    <t>運用部管理の機器で、運用会社が運用するもの</t>
    <rPh sb="1" eb="2">
      <t>ヨウ</t>
    </rPh>
    <rPh sb="6" eb="8">
      <t>キキ</t>
    </rPh>
    <phoneticPr fontId="2"/>
  </si>
  <si>
    <t>主席研究員/首席研究者</t>
    <rPh sb="0" eb="2">
      <t>シュセキ</t>
    </rPh>
    <rPh sb="2" eb="5">
      <t>ケンキュウイン</t>
    </rPh>
    <rPh sb="6" eb="8">
      <t>シュセキ</t>
    </rPh>
    <rPh sb="8" eb="10">
      <t>ケンキュウ</t>
    </rPh>
    <rPh sb="10" eb="11">
      <t>シャ</t>
    </rPh>
    <phoneticPr fontId="2"/>
  </si>
  <si>
    <t xml:space="preserve"> Input by MarE3</t>
    <phoneticPr fontId="2"/>
  </si>
  <si>
    <t>Input by MarE3</t>
    <phoneticPr fontId="2"/>
  </si>
  <si>
    <t>(D)定常観測機器</t>
    <rPh sb="3" eb="5">
      <t>テイジョウ</t>
    </rPh>
    <rPh sb="5" eb="7">
      <t>カンソク</t>
    </rPh>
    <rPh sb="7" eb="9">
      <t>キキ</t>
    </rPh>
    <phoneticPr fontId="2"/>
  </si>
  <si>
    <r>
      <rPr>
        <b/>
        <sz val="10"/>
        <rFont val="ＭＳ Ｐゴシック"/>
        <family val="3"/>
        <charset val="128"/>
      </rPr>
      <t>入力項目のデータ型と自動入力ついて</t>
    </r>
    <r>
      <rPr>
        <sz val="10"/>
        <rFont val="ＭＳ Ｐゴシック"/>
        <family val="3"/>
        <charset val="128"/>
      </rPr>
      <t xml:space="preserve">
・白色セルは文字列入力項目、黄色セルは番号（半角数字）入力項目です。
・黄色セルは選択入力項目です。クリックすると、右にプルダウンボタンが現れます。このボタンをさらにクリックし、プルダウンメニューから適切な値を選んでください。</t>
    </r>
    <rPh sb="0" eb="2">
      <t>ニュウリョク</t>
    </rPh>
    <rPh sb="2" eb="4">
      <t>コウモク</t>
    </rPh>
    <rPh sb="8" eb="9">
      <t>ガタ</t>
    </rPh>
    <rPh sb="10" eb="14">
      <t>ジドウニュウリョク</t>
    </rPh>
    <rPh sb="19" eb="21">
      <t>ハクショク</t>
    </rPh>
    <rPh sb="24" eb="27">
      <t>モジレツ</t>
    </rPh>
    <rPh sb="27" eb="31">
      <t>ニュウリョクコウモク</t>
    </rPh>
    <rPh sb="32" eb="34">
      <t>キイロ</t>
    </rPh>
    <rPh sb="37" eb="39">
      <t>バンゴウ</t>
    </rPh>
    <rPh sb="40" eb="44">
      <t>ハンカクスウジ</t>
    </rPh>
    <rPh sb="45" eb="49">
      <t>ニュウリョクコウモク</t>
    </rPh>
    <rPh sb="59" eb="63">
      <t>センタクニュウリョクシキ</t>
    </rPh>
    <rPh sb="63" eb="65">
      <t>コウモクデス</t>
    </rPh>
    <rPh sb="76" eb="77">
      <t>ミギニ</t>
    </rPh>
    <rPh sb="87" eb="88">
      <t>アラワレ</t>
    </rPh>
    <rPh sb="118" eb="120">
      <t>テキセツナ</t>
    </rPh>
    <rPh sb="121" eb="122">
      <t>アタイ</t>
    </rPh>
    <rPh sb="123" eb="124">
      <t>エランデクダサイ</t>
    </rPh>
    <phoneticPr fontId="2"/>
  </si>
  <si>
    <r>
      <rPr>
        <b/>
        <sz val="10"/>
        <rFont val="ＭＳ Ｐゴシック"/>
        <family val="3"/>
        <charset val="128"/>
      </rPr>
      <t>船舶名や潜水船名、課題種別のセルと自動入力について</t>
    </r>
    <r>
      <rPr>
        <sz val="10"/>
        <rFont val="ＭＳ Ｐゴシック"/>
        <family val="3"/>
        <charset val="128"/>
      </rPr>
      <t xml:space="preserve">
・船舶名、課題種別、潜水船名のセルはプルダウンメニューになっています。
・船舶名・潜水船名が入力されると、　各シートに装備機器リストが自動入力されます。</t>
    </r>
    <rPh sb="0" eb="3">
      <t>センパクメイ</t>
    </rPh>
    <rPh sb="4" eb="7">
      <t>センスイセン</t>
    </rPh>
    <rPh sb="7" eb="8">
      <t>メイ</t>
    </rPh>
    <rPh sb="9" eb="13">
      <t>カダイシュベツ</t>
    </rPh>
    <rPh sb="17" eb="21">
      <t>ジドウニュウリョクセンスイセンメイフネメイバンゴウニュウリョクニュウリョクカク</t>
    </rPh>
    <phoneticPr fontId="2"/>
  </si>
  <si>
    <t>MOLMEC</t>
    <phoneticPr fontId="2"/>
  </si>
  <si>
    <t>塩分計(Salinity)</t>
    <rPh sb="0" eb="2">
      <t>エンブン</t>
    </rPh>
    <rPh sb="2" eb="3">
      <t>ケイ</t>
    </rPh>
    <phoneticPr fontId="3"/>
  </si>
  <si>
    <t>JAMSTEC情報管理部署
(dmo@jamstec.go.jp)</t>
    <rPh sb="7" eb="13">
      <t>j</t>
    </rPh>
    <phoneticPr fontId="2"/>
  </si>
  <si>
    <t>JAMSTEC情報管理部署
(dmo@jamstec.go.jp)</t>
    <rPh sb="7" eb="13">
      <t>ジョウホウカンr</t>
    </rPh>
    <phoneticPr fontId="2"/>
  </si>
  <si>
    <t>船舶運航会社・
観測支援会社等</t>
    <phoneticPr fontId="2"/>
  </si>
  <si>
    <t>*各研究課題の参加者は、本シー トで最終的に確定されますので、乗船・非乗船に関わらず、よくご確認の上ご記載ください。
　データ・サンプルの一次利用者(二次利用の手続き無しにデータ・サンプ ルを公開猶予期間中から利用できる者)はこのリストの範囲に限られます。</t>
    <phoneticPr fontId="2"/>
  </si>
  <si>
    <t>* 実際に調査を行った海域についてご記載ください。（当初調査予定にあった海域でも、その海域で実際に調査を行わなかった場合の記載は不要です。）</t>
    <phoneticPr fontId="2"/>
  </si>
  <si>
    <t>水温/流向流速/塩分/風向・風速・大気温/湿度/降水量</t>
    <rPh sb="0" eb="2">
      <t>スイオン</t>
    </rPh>
    <rPh sb="3" eb="4">
      <t>リュウ</t>
    </rPh>
    <rPh sb="4" eb="5">
      <t>コウ</t>
    </rPh>
    <rPh sb="5" eb="7">
      <t>リュウソク</t>
    </rPh>
    <rPh sb="11" eb="13">
      <t>フウコウ</t>
    </rPh>
    <rPh sb="14" eb="15">
      <t>ソク</t>
    </rPh>
    <rPh sb="16" eb="17">
      <t>ダイ</t>
    </rPh>
    <rPh sb="17" eb="19">
      <t>キオン</t>
    </rPh>
    <rPh sb="20" eb="22">
      <t>シツド</t>
    </rPh>
    <rPh sb="23" eb="26">
      <t>コウスイリョウ</t>
    </rPh>
    <phoneticPr fontId="2"/>
  </si>
  <si>
    <t>********@aori.u-tokyo.ac.jp</t>
    <phoneticPr fontId="2"/>
  </si>
  <si>
    <t>2022年度　「みらい」動作確認航海</t>
    <rPh sb="4" eb="6">
      <t>ネンド</t>
    </rPh>
    <rPh sb="12" eb="14">
      <t>ドウサ</t>
    </rPh>
    <rPh sb="14" eb="16">
      <t>カクニン</t>
    </rPh>
    <rPh sb="16" eb="18">
      <t>コウカイ</t>
    </rPh>
    <phoneticPr fontId="2"/>
  </si>
  <si>
    <t>FY2022 R/V Mirai Engineering cruise</t>
    <phoneticPr fontId="2"/>
  </si>
  <si>
    <t>J22-01</t>
    <phoneticPr fontId="2"/>
  </si>
  <si>
    <t>A22-01</t>
    <phoneticPr fontId="2"/>
  </si>
  <si>
    <t>Scientist information (english)</t>
    <phoneticPr fontId="2"/>
  </si>
  <si>
    <t>4K</t>
    <phoneticPr fontId="2"/>
  </si>
  <si>
    <t>HDTV1</t>
    <phoneticPr fontId="2"/>
  </si>
  <si>
    <t>revised</t>
    <phoneticPr fontId="2"/>
  </si>
  <si>
    <t>◆ (A)課題リスト-Proposal_list</t>
    <rPh sb="5" eb="7">
      <t>カダイ</t>
    </rPh>
    <phoneticPr fontId="2"/>
  </si>
  <si>
    <t>◆ (B)研究者-Scientist_List</t>
    <rPh sb="5" eb="8">
      <t>ケンキュウシャ</t>
    </rPh>
    <phoneticPr fontId="2"/>
  </si>
  <si>
    <t>◆ (C)航海情報-Cruise_Info</t>
    <rPh sb="5" eb="9">
      <t>コウカイジョウホウ</t>
    </rPh>
    <phoneticPr fontId="2"/>
  </si>
  <si>
    <t>◆ (D)船体装備機器-EQP_Onboard</t>
    <rPh sb="5" eb="11">
      <t>センタイソウビキキ</t>
    </rPh>
    <phoneticPr fontId="2"/>
  </si>
  <si>
    <t>◆ (E)その他機器(研究者)-EQP_by_Scientist</t>
    <rPh sb="11" eb="14">
      <t>ケンキュウシャ</t>
    </rPh>
    <phoneticPr fontId="2"/>
  </si>
  <si>
    <t>◆ (F)潜航情報-Dive_info</t>
    <rPh sb="5" eb="9">
      <t>センコウジョウホウ</t>
    </rPh>
    <phoneticPr fontId="2"/>
  </si>
  <si>
    <t>◆ (G)潜水船取得データ-Dive_Data</t>
    <rPh sb="5" eb="10">
      <t>センスイセンシュトク</t>
    </rPh>
    <phoneticPr fontId="2"/>
  </si>
  <si>
    <t>◆ (I)設置・回収リストSubsea_EQP_List</t>
    <rPh sb="5" eb="7">
      <t>セッチ</t>
    </rPh>
    <rPh sb="8" eb="10">
      <t>カイシュウ</t>
    </rPh>
    <phoneticPr fontId="2"/>
  </si>
  <si>
    <t>※Fill out if biological samples are collected.</t>
    <phoneticPr fontId="2"/>
  </si>
  <si>
    <t>※Fill out if rock samples are collected.</t>
    <phoneticPr fontId="2"/>
  </si>
  <si>
    <t>※Fill out if core samples are collected.</t>
    <phoneticPr fontId="2"/>
  </si>
  <si>
    <t>※Fill out if samples other than the above are collected.</t>
    <phoneticPr fontId="2"/>
  </si>
  <si>
    <t>※Please let us know if you have any questions.
※Regarding the handling of personal information, it will not be used for purposes other than data management.</t>
    <phoneticPr fontId="2"/>
  </si>
  <si>
    <t>Request for submission of "metadata sheet"</t>
    <phoneticPr fontId="2"/>
  </si>
  <si>
    <t>※観測機器の設置・回収があった際に記入（例：係留系）</t>
    <rPh sb="1" eb="3">
      <t>カンソク</t>
    </rPh>
    <rPh sb="6" eb="8">
      <t>セッチ</t>
    </rPh>
    <rPh sb="15" eb="16">
      <t>サイ</t>
    </rPh>
    <rPh sb="17" eb="19">
      <t>キニュウ</t>
    </rPh>
    <rPh sb="20" eb="21">
      <t>レイ</t>
    </rPh>
    <rPh sb="22" eb="24">
      <t>ケイリュウ</t>
    </rPh>
    <rPh sb="24" eb="25">
      <t>ケイ</t>
    </rPh>
    <phoneticPr fontId="2"/>
  </si>
  <si>
    <t>*本項目の完成により、クルーズサマリーとして提出することが出来ます。「クルーズサマリー」シートに公開イメージを示します。クルーズサマリーとして別途Wordファイル等が届いた場合には、その公開を優先します。</t>
    <rPh sb="1" eb="2">
      <t>ホン</t>
    </rPh>
    <rPh sb="2" eb="4">
      <t>コウモク</t>
    </rPh>
    <rPh sb="5" eb="7">
      <t>カンセイ</t>
    </rPh>
    <rPh sb="22" eb="24">
      <t>テイシュツ</t>
    </rPh>
    <rPh sb="29" eb="31">
      <t>デキ</t>
    </rPh>
    <rPh sb="48" eb="50">
      <t>コウカイ</t>
    </rPh>
    <rPh sb="55" eb="56">
      <t>シメ</t>
    </rPh>
    <rPh sb="71" eb="73">
      <t>ベット</t>
    </rPh>
    <rPh sb="81" eb="82">
      <t>トウ</t>
    </rPh>
    <rPh sb="83" eb="84">
      <t>トド</t>
    </rPh>
    <rPh sb="86" eb="88">
      <t>バアイ</t>
    </rPh>
    <rPh sb="93" eb="95">
      <t>コウカイ</t>
    </rPh>
    <rPh sb="96" eb="98">
      <t>ユウセン</t>
    </rPh>
    <phoneticPr fontId="2"/>
  </si>
  <si>
    <t>このシートは、1航海（レグ分けされている場合はレグ毎）につき1枚作成してください。</t>
    <rPh sb="13" eb="14">
      <t>ワ</t>
    </rPh>
    <rPh sb="20" eb="22">
      <t>バアイ</t>
    </rPh>
    <rPh sb="25" eb="26">
      <t>ゴト</t>
    </rPh>
    <phoneticPr fontId="2"/>
  </si>
  <si>
    <t>このシートは、1航海（レグ分けされている場合はレグ毎）につき1枚作成してください。</t>
    <phoneticPr fontId="2"/>
  </si>
  <si>
    <t>この書類が「メタデータシート」です。情報の種類により分けられた複数のシートから
構成されています（シートA～I）。</t>
    <phoneticPr fontId="2"/>
  </si>
  <si>
    <t>岩石、コア、生物、その他（海水や堆積物）のサンプルについては、同梱している、それぞれ専用の
「メタデータシート」をご利用ください。</t>
    <phoneticPr fontId="2"/>
  </si>
  <si>
    <t>Regarding records of rocks, cores, biological, and other (e.g., seawater and sediments) samples,
 please use dedicated metadata sheets, which are shared with this metadata sheet.</t>
    <phoneticPr fontId="2"/>
  </si>
  <si>
    <t>Submission 
Deadline</t>
    <phoneticPr fontId="2"/>
  </si>
  <si>
    <t>At the end of the cruise</t>
    <phoneticPr fontId="2"/>
  </si>
  <si>
    <t>Within 1 month after the end of the cruise</t>
    <phoneticPr fontId="2"/>
  </si>
  <si>
    <t>Within moratorium period</t>
    <phoneticPr fontId="2"/>
  </si>
  <si>
    <t>By Whom</t>
    <phoneticPr fontId="2"/>
  </si>
  <si>
    <t>Submission Recipient</t>
    <phoneticPr fontId="2"/>
  </si>
  <si>
    <t>Data from Submersibles
(HOV/ROV)</t>
    <phoneticPr fontId="2"/>
  </si>
  <si>
    <t>Core Samples for Archiving</t>
    <phoneticPr fontId="2"/>
  </si>
  <si>
    <t>Ship Operation Company/Marine Technician Company</t>
    <phoneticPr fontId="2"/>
  </si>
  <si>
    <t>Submersible  Operation Company</t>
    <phoneticPr fontId="2"/>
  </si>
  <si>
    <t>Principal Investigator of the Cruise/Proposal</t>
    <phoneticPr fontId="2"/>
  </si>
  <si>
    <t>設定可能な公開猶予期間</t>
    <rPh sb="0" eb="2">
      <t>セッテイ</t>
    </rPh>
    <rPh sb="2" eb="4">
      <t>カノウ</t>
    </rPh>
    <phoneticPr fontId="2"/>
  </si>
  <si>
    <r>
      <t>航跡データ：最大2ヶ月</t>
    </r>
    <r>
      <rPr>
        <vertAlign val="superscript"/>
        <sz val="11"/>
        <rFont val="ＭＳ Ｐゴシック"/>
        <family val="3"/>
        <charset val="128"/>
      </rPr>
      <t>*1</t>
    </r>
    <r>
      <rPr>
        <sz val="11"/>
        <rFont val="ＭＳ Ｐゴシック"/>
        <family val="3"/>
        <charset val="128"/>
      </rPr>
      <t xml:space="preserve">
その他定常観測データ：最大2年</t>
    </r>
    <rPh sb="0" eb="2">
      <t>コウセキ</t>
    </rPh>
    <rPh sb="6" eb="8">
      <t>サイダイ</t>
    </rPh>
    <rPh sb="10" eb="11">
      <t>ゲツ</t>
    </rPh>
    <rPh sb="16" eb="17">
      <t>タ</t>
    </rPh>
    <rPh sb="17" eb="19">
      <t>テイジョウ</t>
    </rPh>
    <rPh sb="19" eb="21">
      <t>カンソク</t>
    </rPh>
    <rPh sb="25" eb="27">
      <t>サイダイ</t>
    </rPh>
    <rPh sb="28" eb="29">
      <t>ネン</t>
    </rPh>
    <phoneticPr fontId="2"/>
  </si>
  <si>
    <t>共同利用航海：最大5年
所内利用航海：最大2年</t>
    <rPh sb="0" eb="6">
      <t>キョウドウリヨウコウカイ</t>
    </rPh>
    <rPh sb="7" eb="9">
      <t>サイダイ</t>
    </rPh>
    <rPh sb="13" eb="17">
      <t>ショナイリヨウ</t>
    </rPh>
    <rPh sb="17" eb="19">
      <t>コウカイ</t>
    </rPh>
    <rPh sb="20" eb="22">
      <t>サイダイ</t>
    </rPh>
    <phoneticPr fontId="2"/>
  </si>
  <si>
    <r>
      <t>最大2ヶ月</t>
    </r>
    <r>
      <rPr>
        <vertAlign val="superscript"/>
        <sz val="11"/>
        <rFont val="ＭＳ Ｐゴシック"/>
        <family val="3"/>
        <charset val="128"/>
      </rPr>
      <t>*1</t>
    </r>
    <rPh sb="0" eb="2">
      <t>サイダイ</t>
    </rPh>
    <phoneticPr fontId="2"/>
  </si>
  <si>
    <t>共同利用航海：最大5年
所内利用航海：最大2年</t>
    <rPh sb="7" eb="9">
      <t>サイダイ</t>
    </rPh>
    <rPh sb="20" eb="22">
      <t>サイダイ</t>
    </rPh>
    <phoneticPr fontId="2"/>
  </si>
  <si>
    <r>
      <t>メタデータシート</t>
    </r>
    <r>
      <rPr>
        <vertAlign val="superscript"/>
        <sz val="11"/>
        <rFont val="ＭＳ Ｐゴシック"/>
        <family val="3"/>
        <charset val="128"/>
      </rPr>
      <t>*2</t>
    </r>
    <r>
      <rPr>
        <sz val="11"/>
        <rFont val="ＭＳ Ｐゴシック"/>
        <family val="3"/>
        <charset val="128"/>
      </rPr>
      <t xml:space="preserve">
（全体・各種サンプル用）</t>
    </r>
    <rPh sb="12" eb="14">
      <t>ゼn</t>
    </rPh>
    <rPh sb="15" eb="17">
      <t>カk</t>
    </rPh>
    <phoneticPr fontId="2"/>
  </si>
  <si>
    <r>
      <t>持込機器・サンプル
分析データ</t>
    </r>
    <r>
      <rPr>
        <vertAlign val="superscript"/>
        <sz val="11"/>
        <rFont val="ＭＳ Ｐゴシック"/>
        <family val="3"/>
        <charset val="128"/>
      </rPr>
      <t>*3</t>
    </r>
    <r>
      <rPr>
        <sz val="11"/>
        <rFont val="ＭＳ Ｐゴシック"/>
        <family val="3"/>
        <charset val="128"/>
      </rPr>
      <t xml:space="preserve">
（生データ・処理済みデータ）</t>
    </r>
    <rPh sb="0" eb="4">
      <t>モチコm</t>
    </rPh>
    <rPh sb="10" eb="12">
      <t>ブンセk</t>
    </rPh>
    <rPh sb="19" eb="20">
      <t>ナマd</t>
    </rPh>
    <rPh sb="24" eb="27">
      <t>ショr</t>
    </rPh>
    <phoneticPr fontId="2"/>
  </si>
  <si>
    <r>
      <t>持込機器・サンプル
分析データ</t>
    </r>
    <r>
      <rPr>
        <vertAlign val="superscript"/>
        <sz val="11"/>
        <rFont val="ＭＳ Ｐゴシック"/>
        <family val="3"/>
        <charset val="128"/>
      </rPr>
      <t>*3</t>
    </r>
    <r>
      <rPr>
        <sz val="11"/>
        <rFont val="ＭＳ Ｐゴシック"/>
        <family val="3"/>
        <charset val="128"/>
      </rPr>
      <t xml:space="preserve">
（処理済みデータ）</t>
    </r>
    <rPh sb="19" eb="22">
      <t>ショr</t>
    </rPh>
    <phoneticPr fontId="2"/>
  </si>
  <si>
    <r>
      <t>ワーキング用
コアサンプル</t>
    </r>
    <r>
      <rPr>
        <vertAlign val="superscript"/>
        <sz val="11"/>
        <rFont val="ＭＳ Ｐゴシック"/>
        <family val="3"/>
        <charset val="128"/>
      </rPr>
      <t>*3</t>
    </r>
    <r>
      <rPr>
        <sz val="11"/>
        <rFont val="ＭＳ Ｐゴシック"/>
        <family val="3"/>
        <charset val="128"/>
      </rPr>
      <t xml:space="preserve">
（研究後の残り）</t>
    </r>
    <rPh sb="17" eb="20">
      <t>ケンキュ</t>
    </rPh>
    <rPh sb="21" eb="22">
      <t>ノコr</t>
    </rPh>
    <phoneticPr fontId="2"/>
  </si>
  <si>
    <t>共同利用航海：最大5年
所内利用航海：最大2年
（岩石サンプル分析データは最大5年）</t>
    <rPh sb="7" eb="9">
      <t>サイダイ</t>
    </rPh>
    <rPh sb="20" eb="22">
      <t>サイダイ</t>
    </rPh>
    <rPh sb="26" eb="28">
      <t>ガンセk</t>
    </rPh>
    <rPh sb="38" eb="40">
      <t>サイダイ</t>
    </rPh>
    <rPh sb="41" eb="42">
      <t>ネn</t>
    </rPh>
    <phoneticPr fontId="2"/>
  </si>
  <si>
    <t>Settable Moratorium Period</t>
    <phoneticPr fontId="2"/>
  </si>
  <si>
    <t>Cruise Report</t>
    <phoneticPr fontId="2"/>
  </si>
  <si>
    <r>
      <t>Ship track data: up to 2 months</t>
    </r>
    <r>
      <rPr>
        <vertAlign val="superscript"/>
        <sz val="11"/>
        <rFont val="ＭＳ Ｐゴシック"/>
        <family val="3"/>
        <charset val="128"/>
      </rPr>
      <t>*1</t>
    </r>
    <r>
      <rPr>
        <sz val="11"/>
        <rFont val="ＭＳ Ｐゴシック"/>
        <family val="3"/>
        <charset val="128"/>
      </rPr>
      <t xml:space="preserve">
Other routine observation data: up to 2 years</t>
    </r>
    <phoneticPr fontId="2"/>
  </si>
  <si>
    <r>
      <t>up to 2 months</t>
    </r>
    <r>
      <rPr>
        <vertAlign val="superscript"/>
        <sz val="11"/>
        <rFont val="ＭＳ Ｐゴシック"/>
        <family val="3"/>
        <charset val="128"/>
      </rPr>
      <t>*1</t>
    </r>
    <phoneticPr fontId="2"/>
  </si>
  <si>
    <r>
      <t>Metadata Sheets</t>
    </r>
    <r>
      <rPr>
        <vertAlign val="superscript"/>
        <sz val="11"/>
        <rFont val="ＭＳ Ｐゴシック"/>
        <family val="3"/>
        <charset val="128"/>
      </rPr>
      <t>*2</t>
    </r>
    <r>
      <rPr>
        <sz val="11"/>
        <rFont val="ＭＳ Ｐゴシック"/>
        <family val="3"/>
        <charset val="128"/>
      </rPr>
      <t xml:space="preserve">
(for Cruise data and Samples)</t>
    </r>
    <phoneticPr fontId="2"/>
  </si>
  <si>
    <r>
      <t>Scientist Equipment Data and Samples Analysis Data</t>
    </r>
    <r>
      <rPr>
        <vertAlign val="superscript"/>
        <sz val="11"/>
        <rFont val="ＭＳ Ｐゴシック"/>
        <family val="3"/>
        <charset val="128"/>
      </rPr>
      <t>*3</t>
    </r>
    <r>
      <rPr>
        <sz val="11"/>
        <rFont val="ＭＳ Ｐゴシック"/>
        <family val="3"/>
        <charset val="128"/>
      </rPr>
      <t xml:space="preserve">
(Raw Data and Processed Data)</t>
    </r>
    <phoneticPr fontId="2"/>
  </si>
  <si>
    <r>
      <t>Scientist Equipment Data and Samples Analysis Data</t>
    </r>
    <r>
      <rPr>
        <vertAlign val="superscript"/>
        <sz val="11"/>
        <rFont val="ＭＳ Ｐゴシック"/>
        <family val="3"/>
        <charset val="128"/>
      </rPr>
      <t>*3</t>
    </r>
    <r>
      <rPr>
        <sz val="11"/>
        <rFont val="ＭＳ Ｐゴシック"/>
        <family val="3"/>
        <charset val="128"/>
      </rPr>
      <t xml:space="preserve">
(Processed Data)</t>
    </r>
    <phoneticPr fontId="2"/>
  </si>
  <si>
    <r>
      <t>Working Halves of Core Samples</t>
    </r>
    <r>
      <rPr>
        <vertAlign val="superscript"/>
        <sz val="11"/>
        <rFont val="ＭＳ Ｐゴシック"/>
        <family val="3"/>
        <charset val="128"/>
      </rPr>
      <t>*3</t>
    </r>
    <r>
      <rPr>
        <sz val="11"/>
        <rFont val="ＭＳ Ｐゴシック"/>
        <family val="3"/>
        <charset val="128"/>
      </rPr>
      <t xml:space="preserve"> (Residuals after Sampling)</t>
    </r>
    <phoneticPr fontId="2"/>
  </si>
  <si>
    <t>Sheet "(A)Proposal_List" is filled out.
Sheet "(B)Scientist_List" is filled out.</t>
    <phoneticPr fontId="2"/>
  </si>
  <si>
    <t>Pre-Cruise phase</t>
    <phoneticPr fontId="2"/>
  </si>
  <si>
    <t>Syn-Cruise phase</t>
    <phoneticPr fontId="2"/>
  </si>
  <si>
    <t>Post-Cruise phase</t>
    <phoneticPr fontId="2"/>
  </si>
  <si>
    <t>*1：公開猶予期間の設定が無い場合は、提出後、情報管理部署での処理、準備が終了し次第、データもしくはレポートを公開する
*2：各サンプルメタデータシートの提出が必要なのは共同利用航海のみ、所内利用航海では2025年度より研究者からの提出は行わず、全て研究者でデータベースに登録・管理することとする
*3：それぞれ所轄部署での管理、もしくはデータ公開の要望が有る場合</t>
    <rPh sb="3" eb="5">
      <t>コウカイ</t>
    </rPh>
    <rPh sb="5" eb="7">
      <t>ユウヨ</t>
    </rPh>
    <rPh sb="7" eb="9">
      <t>キカン</t>
    </rPh>
    <rPh sb="10" eb="12">
      <t>セッテイ</t>
    </rPh>
    <rPh sb="13" eb="14">
      <t>ナ</t>
    </rPh>
    <rPh sb="15" eb="17">
      <t>バアイ</t>
    </rPh>
    <rPh sb="19" eb="22">
      <t>テイシュツゴ</t>
    </rPh>
    <rPh sb="23" eb="25">
      <t>ジョウホウ</t>
    </rPh>
    <rPh sb="25" eb="27">
      <t>カンリ</t>
    </rPh>
    <rPh sb="27" eb="29">
      <t>ブショ</t>
    </rPh>
    <rPh sb="31" eb="33">
      <t>ショリ</t>
    </rPh>
    <rPh sb="34" eb="36">
      <t>ジュンビ</t>
    </rPh>
    <rPh sb="37" eb="39">
      <t>シュウリョウ</t>
    </rPh>
    <rPh sb="40" eb="42">
      <t>シダイ</t>
    </rPh>
    <rPh sb="55" eb="57">
      <t>コウカイ</t>
    </rPh>
    <rPh sb="63" eb="64">
      <t>カク</t>
    </rPh>
    <rPh sb="77" eb="79">
      <t>テイシュツ</t>
    </rPh>
    <rPh sb="80" eb="82">
      <t>ヒツヨウ</t>
    </rPh>
    <rPh sb="85" eb="87">
      <t>キョウドウ</t>
    </rPh>
    <rPh sb="87" eb="89">
      <t>リヨウ</t>
    </rPh>
    <rPh sb="89" eb="91">
      <t>コウカイ</t>
    </rPh>
    <rPh sb="94" eb="96">
      <t>ショナイ</t>
    </rPh>
    <rPh sb="96" eb="98">
      <t>リヨウ</t>
    </rPh>
    <rPh sb="98" eb="100">
      <t>コウカイ</t>
    </rPh>
    <rPh sb="106" eb="108">
      <t>ネンド</t>
    </rPh>
    <rPh sb="110" eb="113">
      <t>ケンキュウシャ</t>
    </rPh>
    <rPh sb="116" eb="118">
      <t>テイシュツ</t>
    </rPh>
    <rPh sb="119" eb="120">
      <t>オコナ</t>
    </rPh>
    <rPh sb="123" eb="124">
      <t>スベ</t>
    </rPh>
    <rPh sb="125" eb="127">
      <t>ケンキュウ</t>
    </rPh>
    <rPh sb="127" eb="128">
      <t>シャ</t>
    </rPh>
    <rPh sb="136" eb="138">
      <t>トウロク</t>
    </rPh>
    <rPh sb="139" eb="141">
      <t>カンリ</t>
    </rPh>
    <rPh sb="156" eb="158">
      <t>ショカツ</t>
    </rPh>
    <rPh sb="158" eb="160">
      <t>ブショ</t>
    </rPh>
    <rPh sb="162" eb="164">
      <t>カンリ</t>
    </rPh>
    <rPh sb="172" eb="174">
      <t>コウカイ</t>
    </rPh>
    <rPh sb="175" eb="177">
      <t>ヨウボウ</t>
    </rPh>
    <rPh sb="178" eb="179">
      <t>ア</t>
    </rPh>
    <rPh sb="180" eb="182">
      <t>バアイ</t>
    </rPh>
    <phoneticPr fontId="2"/>
  </si>
  <si>
    <t>※ 航海前約1週間前に、Boxなどを用いてメタデータシートが配布されます。</t>
    <rPh sb="18" eb="19">
      <t>モチ</t>
    </rPh>
    <phoneticPr fontId="2"/>
  </si>
  <si>
    <t>Chief scientist</t>
  </si>
  <si>
    <t>Chief scientist</t>
    <phoneticPr fontId="2"/>
  </si>
  <si>
    <t>Share the metadata sheets with onboard scientists.</t>
    <phoneticPr fontId="2"/>
  </si>
  <si>
    <t>※非乗船研究者の課題に関する記載については、主席研究員/首席研究者が当該課題の関係者と情報共有の上、メタデーターシートに入力してください。</t>
    <rPh sb="43" eb="45">
      <t>ジョウホウ</t>
    </rPh>
    <rPh sb="45" eb="47">
      <t>キョウユウ</t>
    </rPh>
    <rPh sb="48" eb="49">
      <t>ウエ</t>
    </rPh>
    <phoneticPr fontId="2"/>
  </si>
  <si>
    <t>* If cruise proposals from non-boarding scientists are described in the metadata sheet, please do that discussing with PIs of the proposals.</t>
    <phoneticPr fontId="2"/>
  </si>
  <si>
    <t>Onboard scientists</t>
    <phoneticPr fontId="2"/>
  </si>
  <si>
    <t>※観測技術員が乗船する場合は入力作業をサポートします。</t>
    <rPh sb="11" eb="13">
      <t>バアイ</t>
    </rPh>
    <rPh sb="14" eb="16">
      <t>ニュウリョク</t>
    </rPh>
    <phoneticPr fontId="2"/>
  </si>
  <si>
    <t>Compile and finalize each metadata sheet.</t>
    <phoneticPr fontId="2"/>
  </si>
  <si>
    <t>Ship operation company</t>
    <phoneticPr fontId="2"/>
  </si>
  <si>
    <t>※　同梱を依頼された場合、【データ提出委託シート】の「メタデータシートは完成していますか」の「はい」にチェックを入れてください。</t>
    <rPh sb="5" eb="7">
      <t>イライ</t>
    </rPh>
    <rPh sb="56" eb="57">
      <t>イ</t>
    </rPh>
    <phoneticPr fontId="2"/>
  </si>
  <si>
    <t>Please mark a check box of "Yes" in "the metadata sheet is completed?" field on the Data Submission Delegation Sheet</t>
    <rPh sb="0" eb="116">
      <t>イ</t>
    </rPh>
    <phoneticPr fontId="2"/>
  </si>
  <si>
    <t>CRC: up to 5 years
JC: up to 2 years</t>
    <phoneticPr fontId="2"/>
  </si>
  <si>
    <t>CRC: up to 5 years
JC: up to 2 years
(up to 5 years in case of rock sample analysis data)</t>
    <phoneticPr fontId="2"/>
  </si>
  <si>
    <t>JAMSTEC課題管理部署</t>
    <phoneticPr fontId="2"/>
  </si>
  <si>
    <t>CRC Management Office
JC Data Submission Office</t>
    <phoneticPr fontId="2"/>
  </si>
  <si>
    <r>
      <t xml:space="preserve">共同利用航海：共同利用事務局
</t>
    </r>
    <r>
      <rPr>
        <sz val="11"/>
        <color indexed="8"/>
        <rFont val="ＭＳ Ｐゴシック"/>
        <family val="3"/>
        <charset val="128"/>
      </rPr>
      <t xml:space="preserve">(kyodoriyo@aori.u-tokyo.ac.jp)
</t>
    </r>
    <r>
      <rPr>
        <sz val="11"/>
        <rFont val="ＭＳ Ｐゴシック"/>
        <family val="3"/>
        <charset val="128"/>
      </rPr>
      <t>所内利用航海：JAMSTEC所内利用航海提出窓口
(submit-rv-cruise@jamstec.go.jp)</t>
    </r>
    <rPh sb="0" eb="2">
      <t>キョウドウ</t>
    </rPh>
    <rPh sb="2" eb="4">
      <t>リヨウ</t>
    </rPh>
    <rPh sb="4" eb="6">
      <t>コウカイ</t>
    </rPh>
    <rPh sb="47" eb="49">
      <t>ショナイ</t>
    </rPh>
    <rPh sb="49" eb="51">
      <t>リヨウ</t>
    </rPh>
    <rPh sb="51" eb="53">
      <t>コウカイ</t>
    </rPh>
    <phoneticPr fontId="2"/>
  </si>
  <si>
    <t xml:space="preserve">This file is a "metadata sheet" and contains different types of information categorized 
into multiple sheets (A to I). </t>
    <phoneticPr fontId="2"/>
  </si>
  <si>
    <t>◆ (A)課題リスト-Proposal_List</t>
    <rPh sb="5" eb="7">
      <t>カダイ</t>
    </rPh>
    <phoneticPr fontId="2"/>
  </si>
  <si>
    <t>◆ (H)研究者持帰データ-Data_for_Scientist</t>
    <rPh sb="5" eb="8">
      <t>ケンキュウシャ</t>
    </rPh>
    <rPh sb="8" eb="9">
      <t>モ</t>
    </rPh>
    <rPh sb="9" eb="10">
      <t>カエ</t>
    </rPh>
    <phoneticPr fontId="2"/>
  </si>
  <si>
    <t>生物サンプル用メタデータシート/Metadata sheet for biological samples</t>
    <rPh sb="0" eb="2">
      <t>セイブツ</t>
    </rPh>
    <rPh sb="6" eb="7">
      <t>ヨウ</t>
    </rPh>
    <phoneticPr fontId="2"/>
  </si>
  <si>
    <t>岩石サンプル用メタデータシート/Metadata sheet for rock samples</t>
    <rPh sb="0" eb="2">
      <t>ガンセキ</t>
    </rPh>
    <rPh sb="6" eb="7">
      <t>ヨウ</t>
    </rPh>
    <phoneticPr fontId="2"/>
  </si>
  <si>
    <t>コアサンプル用メタデータシート/Metadata sheet for core samples</t>
    <rPh sb="6" eb="7">
      <t>ヨウ</t>
    </rPh>
    <phoneticPr fontId="2"/>
  </si>
  <si>
    <t>Data from Onboard Equipment
(Routine Observation/Measurement)</t>
    <phoneticPr fontId="2"/>
  </si>
  <si>
    <t>JAMSTEC Data Management Office
(dmo@jamstec.go.jp)</t>
    <phoneticPr fontId="2"/>
  </si>
  <si>
    <t>Data from Onboard Equipment
(Optional Observation/Measurement)</t>
    <phoneticPr fontId="2"/>
  </si>
  <si>
    <t>JAMSTEC Core Sample Management Office
(jc_curator@jamstec.go.jp)</t>
    <phoneticPr fontId="2"/>
  </si>
  <si>
    <t>Reference information: Workflow for submission of the metadata sheet</t>
    <phoneticPr fontId="2"/>
  </si>
  <si>
    <t>#01</t>
    <phoneticPr fontId="2"/>
  </si>
  <si>
    <t>JAMSTEC Proposal Management Office.</t>
    <phoneticPr fontId="2"/>
  </si>
  <si>
    <t>#02</t>
    <phoneticPr fontId="2"/>
  </si>
  <si>
    <t>#03</t>
    <phoneticPr fontId="2"/>
  </si>
  <si>
    <t>#04</t>
    <phoneticPr fontId="2"/>
  </si>
  <si>
    <t>#05</t>
    <phoneticPr fontId="2"/>
  </si>
  <si>
    <t>#06</t>
    <phoneticPr fontId="2"/>
  </si>
  <si>
    <t>#07</t>
    <phoneticPr fontId="2"/>
  </si>
  <si>
    <t>#08</t>
    <phoneticPr fontId="2"/>
  </si>
  <si>
    <t>#09</t>
    <phoneticPr fontId="2"/>
  </si>
  <si>
    <t>Others:</t>
    <phoneticPr fontId="2"/>
  </si>
  <si>
    <t>◆ (E)その他機器(観測技術員)-EQP_by_Tech</t>
    <rPh sb="7" eb="10">
      <t>タキキ</t>
    </rPh>
    <rPh sb="11" eb="13">
      <t>カンソク</t>
    </rPh>
    <rPh sb="13" eb="16">
      <t>ギジュツイン</t>
    </rPh>
    <phoneticPr fontId="2"/>
  </si>
  <si>
    <t>本メタデータシートに含まれる「（E)その他機器（観測技術員）EQP_by_Tech」は研究者の記入するシートとは異なり、航海に乗船する観測技術員が委託運用している機器を記入するシートです。運用する上で適宜使い分けてください。</t>
    <rPh sb="0" eb="1">
      <t>ホン</t>
    </rPh>
    <rPh sb="13" eb="14">
      <t>タ</t>
    </rPh>
    <rPh sb="14" eb="16">
      <t>キキ</t>
    </rPh>
    <rPh sb="19" eb="22">
      <t>ケンキュウシャ</t>
    </rPh>
    <rPh sb="23" eb="25">
      <t>キニュウ</t>
    </rPh>
    <rPh sb="32" eb="37">
      <t>カンソクギジュツイン</t>
    </rPh>
    <rPh sb="42" eb="43">
      <t>ウ</t>
    </rPh>
    <rPh sb="45" eb="47">
      <t>キキ</t>
    </rPh>
    <rPh sb="48" eb="50">
      <t>キニュウ</t>
    </rPh>
    <rPh sb="56" eb="58">
      <t>ベット</t>
    </rPh>
    <rPh sb="66" eb="68">
      <t>モチコ</t>
    </rPh>
    <rPh sb="69" eb="71">
      <t>キキ</t>
    </rPh>
    <rPh sb="72" eb="73">
      <t>オウ</t>
    </rPh>
    <rPh sb="76" eb="79">
      <t>シヨウクダ</t>
    </rPh>
    <phoneticPr fontId="2"/>
  </si>
  <si>
    <t>※Fill out only in case of a cruise using any submersibles</t>
    <phoneticPr fontId="2"/>
  </si>
  <si>
    <t>The metadata sheets are distributed to chief scientist.</t>
    <phoneticPr fontId="2"/>
  </si>
  <si>
    <t>* In general case, the metadata sheet shall be distributed to scientist within about 1 week before sailing via any internet crowd storage, e.g., the Box service.</t>
    <phoneticPr fontId="2"/>
  </si>
  <si>
    <t>Confirm contents in the metadata sheets and bring them onboard.</t>
    <phoneticPr fontId="2"/>
  </si>
  <si>
    <t>Fill up designated metadata sheet for chief scientist.</t>
    <phoneticPr fontId="2"/>
  </si>
  <si>
    <t>Fill up designated metadata sheet for each onboard scientist.</t>
    <phoneticPr fontId="2"/>
  </si>
  <si>
    <t xml:space="preserve">* If marine technicians are boarding, they shall help creating the metadata sheets with onboard scientists. </t>
    <phoneticPr fontId="2"/>
  </si>
  <si>
    <t>Ship operation company
Marine technician
Submersible operation team</t>
    <phoneticPr fontId="2"/>
  </si>
  <si>
    <t>Submit the completed metadata sheets to the ship operation company.</t>
    <phoneticPr fontId="2"/>
  </si>
  <si>
    <t>Accept submission of the completed metadata sheets on behalf of chief scientist.</t>
    <phoneticPr fontId="2"/>
  </si>
  <si>
    <t>Receive the completed metadata sheets.</t>
    <phoneticPr fontId="2"/>
  </si>
  <si>
    <r>
      <t xml:space="preserve">CRC: CRC Management  Office
</t>
    </r>
    <r>
      <rPr>
        <sz val="11"/>
        <color indexed="8"/>
        <rFont val="ＭＳ Ｐゴシック"/>
        <family val="3"/>
        <charset val="128"/>
      </rPr>
      <t xml:space="preserve">(kyodoriyo@aori.u-tokyo.ac.jp)
</t>
    </r>
    <r>
      <rPr>
        <sz val="11"/>
        <rFont val="ＭＳ Ｐゴシック"/>
        <family val="3"/>
        <charset val="128"/>
      </rPr>
      <t xml:space="preserve">
JC: JC Data Submission Office
(submit-rv-cruise@jamstec.go.jp)</t>
    </r>
    <phoneticPr fontId="2"/>
  </si>
  <si>
    <r>
      <rPr>
        <b/>
        <sz val="10"/>
        <rFont val="ＭＳ Ｐゴシック"/>
        <family val="3"/>
        <charset val="128"/>
      </rPr>
      <t>使用するメタデータシートについて　</t>
    </r>
    <r>
      <rPr>
        <b/>
        <u/>
        <sz val="10"/>
        <rFont val="ＭＳ Ｐゴシック"/>
        <family val="3"/>
        <charset val="128"/>
      </rPr>
      <t>※航海の実施内容に応じ、必要なシートだけにご記入下さい。</t>
    </r>
    <r>
      <rPr>
        <sz val="10"/>
        <rFont val="ＭＳ Ｐゴシック"/>
        <family val="3"/>
        <charset val="128"/>
      </rPr>
      <t xml:space="preserve">
・A〜Dシートは全ての航海、レグで使用します。
・Eシートは機器等を管理、運用する観測技術員もしくは研究者で、それぞれ別々のシートを使用します。
・F, Gシートは潜水船や探査機による潜航調査があった場合に使用します。
・Hシートは研究者によるデータの持ち帰りがあった場合に使用します。
・Iシートは設置型機器の敷設、漂流型機器の展開、またはそれら機器の回収があった場合に使用します。
・F, H, Iシートについては、記入担当者の使用言語に応じ、英語版か日本語版の一方をご使用下さい。</t>
    </r>
    <rPh sb="0" eb="2">
      <t>シヨウ</t>
    </rPh>
    <rPh sb="54" eb="55">
      <t>ゼンコウカイ</t>
    </rPh>
    <rPh sb="57" eb="59">
      <t>コウカイ</t>
    </rPh>
    <rPh sb="63" eb="65">
      <t>シヨウ</t>
    </rPh>
    <rPh sb="76" eb="78">
      <t>キキ</t>
    </rPh>
    <rPh sb="78" eb="79">
      <t>トウ</t>
    </rPh>
    <rPh sb="80" eb="82">
      <t>カンリ</t>
    </rPh>
    <rPh sb="83" eb="85">
      <t>ウンヨウ</t>
    </rPh>
    <rPh sb="87" eb="89">
      <t>カンソク</t>
    </rPh>
    <rPh sb="89" eb="92">
      <t>ギジュツイン</t>
    </rPh>
    <rPh sb="96" eb="99">
      <t>ケンキュウシャ</t>
    </rPh>
    <rPh sb="105" eb="107">
      <t>ベツベツ</t>
    </rPh>
    <rPh sb="112" eb="114">
      <t>シヨウ</t>
    </rPh>
    <rPh sb="128" eb="131">
      <t>センスイセン</t>
    </rPh>
    <rPh sb="132" eb="135">
      <t>タンサキ</t>
    </rPh>
    <rPh sb="138" eb="140">
      <t>センコウ</t>
    </rPh>
    <rPh sb="140" eb="142">
      <t>チョウサ</t>
    </rPh>
    <rPh sb="146" eb="148">
      <t>バアイ</t>
    </rPh>
    <rPh sb="149" eb="151">
      <t>シヨウ</t>
    </rPh>
    <rPh sb="162" eb="165">
      <t>ケンキュウシャ</t>
    </rPh>
    <rPh sb="172" eb="173">
      <t>モ</t>
    </rPh>
    <rPh sb="174" eb="175">
      <t>カエ</t>
    </rPh>
    <rPh sb="180" eb="182">
      <t>バアイ</t>
    </rPh>
    <rPh sb="183" eb="185">
      <t>シヨウ</t>
    </rPh>
    <rPh sb="196" eb="199">
      <t>セッチガタ</t>
    </rPh>
    <rPh sb="199" eb="201">
      <t>キキ</t>
    </rPh>
    <rPh sb="202" eb="204">
      <t>フセツ</t>
    </rPh>
    <rPh sb="205" eb="208">
      <t>ヒョウリュウガタ</t>
    </rPh>
    <rPh sb="208" eb="210">
      <t>キキ</t>
    </rPh>
    <rPh sb="211" eb="213">
      <t>テンカイ</t>
    </rPh>
    <rPh sb="220" eb="222">
      <t>キキ</t>
    </rPh>
    <rPh sb="223" eb="225">
      <t>カイシュウ</t>
    </rPh>
    <rPh sb="229" eb="231">
      <t>バアイ</t>
    </rPh>
    <rPh sb="232" eb="234">
      <t>シヨウ</t>
    </rPh>
    <rPh sb="256" eb="258">
      <t>キニュウ</t>
    </rPh>
    <phoneticPr fontId="2"/>
  </si>
  <si>
    <r>
      <rPr>
        <b/>
        <sz val="10"/>
        <rFont val="ＭＳ Ｐゴシック"/>
        <family val="3"/>
        <charset val="128"/>
      </rPr>
      <t xml:space="preserve">メタデータシートの取りまとめについて
</t>
    </r>
    <r>
      <rPr>
        <sz val="10"/>
        <rFont val="ＭＳ Ｐゴシック"/>
        <family val="3"/>
        <charset val="128"/>
      </rPr>
      <t>・船上では共有PC上でファイルを共同管理するか、記入担当者に複製したファイルを配布するなどして、各自担当部分を記入して下さい。
・</t>
    </r>
    <r>
      <rPr>
        <u/>
        <sz val="10"/>
        <rFont val="ＭＳ Ｐゴシック"/>
        <family val="3"/>
        <charset val="128"/>
      </rPr>
      <t>メタデータシートの最終的な取りまとめ、整理は、主席研究員/首席研究者が行います。情報は、1つのファイルに集約して下さい。</t>
    </r>
    <rPh sb="0" eb="3">
      <t>ケンキュウイン</t>
    </rPh>
    <rPh sb="9" eb="10">
      <t>ト</t>
    </rPh>
    <rPh sb="49" eb="51">
      <t>フクセイ</t>
    </rPh>
    <rPh sb="67" eb="69">
      <t>カクジ</t>
    </rPh>
    <rPh sb="69" eb="71">
      <t>タントウ</t>
    </rPh>
    <rPh sb="71" eb="73">
      <t>ブブン</t>
    </rPh>
    <rPh sb="74" eb="76">
      <t>キニュウ</t>
    </rPh>
    <rPh sb="78" eb="79">
      <t>クダ</t>
    </rPh>
    <rPh sb="103" eb="105">
      <t>セイリ</t>
    </rPh>
    <rPh sb="107" eb="109">
      <t>シュセキジョウホウシュウヤククダ</t>
    </rPh>
    <phoneticPr fontId="2"/>
  </si>
  <si>
    <t>研究者からの委託機器で、観測技術員が運用するもの</t>
    <rPh sb="0" eb="3">
      <t>ケンキュウシャ</t>
    </rPh>
    <rPh sb="6" eb="8">
      <t>イタク</t>
    </rPh>
    <rPh sb="8" eb="10">
      <t>キキ</t>
    </rPh>
    <rPh sb="12" eb="14">
      <t>カンソク</t>
    </rPh>
    <rPh sb="14" eb="17">
      <t>ギジュツイン</t>
    </rPh>
    <phoneticPr fontId="2"/>
  </si>
  <si>
    <t>(E)その他機器(観測技術員) 2.</t>
    <rPh sb="9" eb="11">
      <t>カンソク</t>
    </rPh>
    <rPh sb="11" eb="14">
      <t>ギジュツイン</t>
    </rPh>
    <phoneticPr fontId="2"/>
  </si>
  <si>
    <t>(D)船体装備機器 4.</t>
    <phoneticPr fontId="2"/>
  </si>
  <si>
    <t>(E)その他機器(観測技術員) 3.</t>
    <rPh sb="9" eb="11">
      <t>カンソク</t>
    </rPh>
    <rPh sb="11" eb="14">
      <t>ギジュツイン</t>
    </rPh>
    <phoneticPr fontId="2"/>
  </si>
  <si>
    <t>(E)その他機器(研究者) 2 or 3.
（I)設置・回収リスト</t>
    <phoneticPr fontId="2"/>
  </si>
  <si>
    <t>(E)その他機器(研究者) 3.
(F)潜航情報 6.</t>
    <rPh sb="20" eb="24">
      <t>センコウジョウホウ</t>
    </rPh>
    <phoneticPr fontId="2"/>
  </si>
  <si>
    <t>(E)その他機器(研究者) 2.</t>
    <rPh sb="5" eb="8">
      <t>タキキ</t>
    </rPh>
    <phoneticPr fontId="2"/>
  </si>
  <si>
    <t>船体の装備機器で、船舶運航会社が運用するもの</t>
    <rPh sb="0" eb="2">
      <t>センタイ</t>
    </rPh>
    <rPh sb="3" eb="5">
      <t>ソウビ</t>
    </rPh>
    <rPh sb="5" eb="7">
      <t>キキ</t>
    </rPh>
    <rPh sb="9" eb="11">
      <t>センパク</t>
    </rPh>
    <rPh sb="11" eb="15">
      <t>ウンコウガイシャ</t>
    </rPh>
    <rPh sb="16" eb="18">
      <t>ウンヨウ</t>
    </rPh>
    <phoneticPr fontId="2"/>
  </si>
  <si>
    <t>船舶運航会社が記入</t>
    <rPh sb="0" eb="2">
      <t>センパク</t>
    </rPh>
    <rPh sb="2" eb="4">
      <t>ウンコウ</t>
    </rPh>
    <rPh sb="4" eb="6">
      <t>ウンヨウガイシャ</t>
    </rPh>
    <rPh sb="7" eb="9">
      <t>キニュウ</t>
    </rPh>
    <phoneticPr fontId="2"/>
  </si>
  <si>
    <t>係留・設置型機器</t>
    <rPh sb="0" eb="2">
      <t>ケイリュウ</t>
    </rPh>
    <rPh sb="3" eb="5">
      <t>セッチ</t>
    </rPh>
    <rPh sb="5" eb="6">
      <t>ガタ</t>
    </rPh>
    <rPh sb="6" eb="8">
      <t>キキ</t>
    </rPh>
    <phoneticPr fontId="2"/>
  </si>
  <si>
    <t>Equipment operated by scientists</t>
    <phoneticPr fontId="2"/>
  </si>
  <si>
    <t>Equipment for submersibles managed by scientists</t>
    <phoneticPr fontId="2"/>
  </si>
  <si>
    <t>Subsea equipment
or
Mooring system</t>
    <phoneticPr fontId="2"/>
  </si>
  <si>
    <t>Equipment developed by scientist, any equipment handled by scientists (chemical analysis equipment, XBT, XCTD, etc.)</t>
    <phoneticPr fontId="2"/>
  </si>
  <si>
    <t>(D)船体装備機器2.</t>
    <phoneticPr fontId="2"/>
  </si>
  <si>
    <t>Equipment operated by marine technician</t>
    <phoneticPr fontId="2"/>
  </si>
  <si>
    <t>Equipment handled by marine technician based on request from scientist</t>
    <phoneticPr fontId="2"/>
  </si>
  <si>
    <t>Acoustic navigation system, CTD meter, video camera, still camera, etc.</t>
    <phoneticPr fontId="2"/>
  </si>
  <si>
    <t xml:space="preserve">Equipment on submersible </t>
    <phoneticPr fontId="2"/>
  </si>
  <si>
    <t>Equipment onboard for routine observation</t>
    <phoneticPr fontId="2"/>
  </si>
  <si>
    <r>
      <t xml:space="preserve">電波・音響航法装置(SOJ/SOQ)、マルチビーム音響測深装置(MBES)、重力計、磁力計、音響式流向流速計(ADCP)
</t>
    </r>
    <r>
      <rPr>
        <u/>
        <sz val="10"/>
        <rFont val="ＭＳ Ｐゴシック"/>
        <family val="3"/>
        <charset val="128"/>
      </rPr>
      <t>※上記観測の補正データの取得に用いられるXBTは船体装備機器とします。</t>
    </r>
    <rPh sb="0" eb="9">
      <t>デンパコウホウソウチ</t>
    </rPh>
    <rPh sb="25" eb="31">
      <t>オンキョウソクシンソウチ</t>
    </rPh>
    <rPh sb="38" eb="40">
      <t>ジュウリョク</t>
    </rPh>
    <rPh sb="40" eb="41">
      <t>ケイ</t>
    </rPh>
    <rPh sb="42" eb="45">
      <t>ジリョクケイ</t>
    </rPh>
    <rPh sb="46" eb="48">
      <t>オンキョウオンソク</t>
    </rPh>
    <rPh sb="48" eb="49">
      <t>シキ</t>
    </rPh>
    <rPh sb="49" eb="54">
      <t>リュウコウケイ</t>
    </rPh>
    <phoneticPr fontId="2"/>
  </si>
  <si>
    <t>Equipment onboard installed based on request from scientists</t>
    <phoneticPr fontId="2"/>
  </si>
  <si>
    <t>Equipment onboard installed based on request from scientists and handled by ship crew.</t>
    <phoneticPr fontId="2"/>
  </si>
  <si>
    <t>Equipment managed and operated by marine technician.</t>
    <phoneticPr fontId="2"/>
  </si>
  <si>
    <t>Scientific equipment handled by marine technician based on request from scientist</t>
    <phoneticPr fontId="2"/>
  </si>
  <si>
    <t>気象観測装置類、海水連続観測装置類、研究者がプローブを持込んだXBT</t>
    <rPh sb="0" eb="2">
      <t>キショウ</t>
    </rPh>
    <rPh sb="2" eb="4">
      <t>カンソク</t>
    </rPh>
    <rPh sb="4" eb="6">
      <t>ソウチ</t>
    </rPh>
    <rPh sb="6" eb="7">
      <t>ルイ</t>
    </rPh>
    <rPh sb="8" eb="10">
      <t>カイスイ</t>
    </rPh>
    <rPh sb="10" eb="12">
      <t>レンゾク</t>
    </rPh>
    <rPh sb="12" eb="14">
      <t>カンソク</t>
    </rPh>
    <rPh sb="14" eb="16">
      <t>ソウチ</t>
    </rPh>
    <rPh sb="16" eb="17">
      <t>ルイ</t>
    </rPh>
    <rPh sb="18" eb="21">
      <t>ケンキュウシャ</t>
    </rPh>
    <rPh sb="27" eb="28">
      <t>モ</t>
    </rPh>
    <rPh sb="28" eb="29">
      <t>コ</t>
    </rPh>
    <phoneticPr fontId="2"/>
  </si>
  <si>
    <t>Meteorogical observation instruments, continuous seawater flow analyzer, XBT probes managed by scientists</t>
    <phoneticPr fontId="2"/>
  </si>
  <si>
    <t>シングル/マルチチャンネル反射法地震探査（SCS/MCS）、CTD</t>
    <phoneticPr fontId="2"/>
  </si>
  <si>
    <t>Single/Multi-Channel Seismic survey system, CTD, etc.</t>
    <phoneticPr fontId="2"/>
  </si>
  <si>
    <t>Fill up by ship operation company</t>
    <phoneticPr fontId="2"/>
  </si>
  <si>
    <t>Fill up by submersible operation team</t>
    <phoneticPr fontId="2"/>
  </si>
  <si>
    <t>Equipment onboard operated by ship crew.</t>
    <phoneticPr fontId="2"/>
  </si>
  <si>
    <t>Equipment operated by scientists.</t>
    <phoneticPr fontId="2"/>
  </si>
  <si>
    <t>OBS, OBEM, Argo float, TRITON buoy, mooring system, etc.</t>
    <phoneticPr fontId="2"/>
  </si>
  <si>
    <t>Equipment set in water or on the seabed.</t>
    <phoneticPr fontId="2"/>
  </si>
  <si>
    <r>
      <rPr>
        <b/>
        <sz val="10"/>
        <rFont val="ＭＳ Ｐゴシック"/>
        <family val="3"/>
        <charset val="128"/>
      </rPr>
      <t>メタデータシートの記入担当者について</t>
    </r>
    <r>
      <rPr>
        <sz val="10"/>
        <rFont val="ＭＳ Ｐゴシック"/>
        <family val="3"/>
        <charset val="128"/>
      </rPr>
      <t xml:space="preserve">
・各シートの右上にシートの記入担当者が記載されています。
・各テーブルの着色により、記入担当者を区別できるようにしています。
・</t>
    </r>
    <r>
      <rPr>
        <sz val="10"/>
        <color indexed="10"/>
        <rFont val="ＭＳ Ｐゴシック"/>
        <family val="3"/>
        <charset val="128"/>
      </rPr>
      <t>赤は研究者</t>
    </r>
    <r>
      <rPr>
        <sz val="10"/>
        <rFont val="ＭＳ Ｐゴシック"/>
        <family val="3"/>
        <charset val="128"/>
      </rPr>
      <t>、</t>
    </r>
    <r>
      <rPr>
        <sz val="10"/>
        <color indexed="15"/>
        <rFont val="ＭＳ Ｐゴシック"/>
        <family val="3"/>
        <charset val="128"/>
      </rPr>
      <t>青は船舶運航会社または機器運用担当会社</t>
    </r>
    <r>
      <rPr>
        <sz val="10"/>
        <rFont val="ＭＳ Ｐゴシック"/>
        <family val="3"/>
        <charset val="128"/>
      </rPr>
      <t>、</t>
    </r>
    <r>
      <rPr>
        <sz val="10"/>
        <color indexed="11"/>
        <rFont val="ＭＳ Ｐゴシック"/>
        <family val="3"/>
        <charset val="128"/>
      </rPr>
      <t>緑はMarE3運用部</t>
    </r>
    <r>
      <rPr>
        <sz val="10"/>
        <rFont val="ＭＳ Ｐゴシック"/>
        <family val="3"/>
        <charset val="128"/>
      </rPr>
      <t>が記入します。</t>
    </r>
    <phoneticPr fontId="2"/>
  </si>
  <si>
    <r>
      <rPr>
        <b/>
        <sz val="10"/>
        <rFont val="ＭＳ Ｐゴシック"/>
        <family val="3"/>
        <charset val="128"/>
      </rPr>
      <t xml:space="preserve">注意
</t>
    </r>
    <r>
      <rPr>
        <sz val="10"/>
        <rFont val="ＭＳ Ｐゴシック"/>
        <family val="3"/>
        <charset val="128"/>
      </rPr>
      <t>・メタデータシートのフォーマットは必要に応じて更新されています。</t>
    </r>
    <r>
      <rPr>
        <u/>
        <sz val="10"/>
        <rFont val="ＭＳ Ｐゴシック"/>
        <family val="3"/>
        <charset val="128"/>
      </rPr>
      <t>古いファイルの使い回しや、バージョンの異なるファイルからのシート混用は避けて、航海直前にMarE3運用部から配布された,最新版をご利用ください。</t>
    </r>
    <r>
      <rPr>
        <sz val="10"/>
        <rFont val="ＭＳ Ｐゴシック"/>
        <family val="3"/>
        <charset val="128"/>
      </rPr>
      <t xml:space="preserve">
・</t>
    </r>
    <r>
      <rPr>
        <u/>
        <sz val="10"/>
        <rFont val="ＭＳ Ｐゴシック"/>
        <family val="3"/>
        <charset val="128"/>
      </rPr>
      <t>関係者にシートを配布してから入力してもらう場合は、ファイル単位で配布してください。</t>
    </r>
    <r>
      <rPr>
        <sz val="10"/>
        <rFont val="ＭＳ Ｐゴシック"/>
        <family val="3"/>
        <charset val="128"/>
      </rPr>
      <t>シート単独で取り扱うと、シート内のセルの参照関係が壊れます。
・</t>
    </r>
    <r>
      <rPr>
        <u/>
        <sz val="10"/>
        <rFont val="ＭＳ Ｐゴシック"/>
        <family val="3"/>
        <charset val="128"/>
      </rPr>
      <t>「選択肢」シートや各シート下部の選択肢テーブルを変更しないでください。</t>
    </r>
    <r>
      <rPr>
        <sz val="10"/>
        <rFont val="ＭＳ Ｐゴシック"/>
        <family val="3"/>
        <charset val="128"/>
      </rPr>
      <t>黄色セルの入力では、vlookup関数による数字と選択肢文字列との関連付けが行われます。</t>
    </r>
    <rPh sb="0" eb="2">
      <t>チュウイ</t>
    </rPh>
    <rPh sb="20" eb="22">
      <t>ヒツヨウ</t>
    </rPh>
    <rPh sb="23" eb="24">
      <t>オウ</t>
    </rPh>
    <rPh sb="26" eb="28">
      <t>コウシンサレテイマス</t>
    </rPh>
    <rPh sb="35" eb="36">
      <t>フルイ</t>
    </rPh>
    <rPh sb="42" eb="43">
      <t>ツカイマワシヤ</t>
    </rPh>
    <rPh sb="67" eb="69">
      <t>コンヨウスル</t>
    </rPh>
    <rPh sb="70" eb="71">
      <t>サ</t>
    </rPh>
    <rPh sb="74" eb="76">
      <t>コウカイ</t>
    </rPh>
    <rPh sb="76" eb="78">
      <t>チョクゼン</t>
    </rPh>
    <rPh sb="84" eb="87">
      <t>ウンヨウブ</t>
    </rPh>
    <rPh sb="89" eb="91">
      <t>ハイフ</t>
    </rPh>
    <rPh sb="95" eb="98">
      <t>サイシンバン</t>
    </rPh>
    <rPh sb="100" eb="102">
      <t>リヨウ</t>
    </rPh>
    <rPh sb="153" eb="155">
      <t>タンドク</t>
    </rPh>
    <rPh sb="156" eb="157">
      <t>ト</t>
    </rPh>
    <rPh sb="158" eb="159">
      <t>アツカ</t>
    </rPh>
    <rPh sb="165" eb="166">
      <t>ナイ</t>
    </rPh>
    <rPh sb="170" eb="172">
      <t>サンショウ</t>
    </rPh>
    <rPh sb="172" eb="174">
      <t>カンケイ</t>
    </rPh>
    <rPh sb="175" eb="176">
      <t>コワ</t>
    </rPh>
    <rPh sb="191" eb="192">
      <t>カク</t>
    </rPh>
    <rPh sb="195" eb="197">
      <t>カブ</t>
    </rPh>
    <rPh sb="198" eb="201">
      <t>センタクシ</t>
    </rPh>
    <rPh sb="255" eb="256">
      <t>オコナ</t>
    </rPh>
    <phoneticPr fontId="2"/>
  </si>
  <si>
    <r>
      <rPr>
        <b/>
        <sz val="10"/>
        <rFont val="ＭＳ Ｐゴシック"/>
        <family val="3"/>
        <charset val="128"/>
      </rPr>
      <t xml:space="preserve">Auto-fill for vessel name, submersible name and category of scientific proposal:
</t>
    </r>
    <r>
      <rPr>
        <sz val="10"/>
        <rFont val="ＭＳ Ｐゴシック"/>
        <family val="3"/>
        <charset val="128"/>
      </rPr>
      <t xml:space="preserve"> -The cells for Vessel Name, category of scientific proposal, and Submersible Name have dropdown menus. Please choose appropriate vessel name, submersible name, and category of scientific proposal from the menu.
 -When the Ship Name or Submersible Name is entered, the equipment list for each sheet is automatically filled in..</t>
    </r>
    <phoneticPr fontId="2"/>
  </si>
  <si>
    <t>Equipment installed on submersible based on request from scientist.</t>
    <phoneticPr fontId="2"/>
  </si>
  <si>
    <t>Equipment installed on submersible and operated by submersible operation team.</t>
    <phoneticPr fontId="2"/>
  </si>
  <si>
    <t>Instruments developed by scientists, measurements for CTD, seawater analyzer,  XBT and/or XCTD managed by scientist</t>
    <phoneticPr fontId="2"/>
  </si>
  <si>
    <r>
      <rPr>
        <b/>
        <sz val="11"/>
        <rFont val="ＭＳ Ｐゴシック"/>
        <family val="3"/>
        <charset val="128"/>
      </rPr>
      <t xml:space="preserve">[提出用アドレス] 
</t>
    </r>
    <r>
      <rPr>
        <b/>
        <sz val="11"/>
        <color indexed="8"/>
        <rFont val="ＭＳ Ｐゴシック"/>
        <family val="3"/>
        <charset val="128"/>
      </rPr>
      <t>共同利用航海： kyodoriyo@aori.u-tokyo.ac.jp</t>
    </r>
    <r>
      <rPr>
        <b/>
        <sz val="11"/>
        <rFont val="ＭＳ Ｐゴシック"/>
        <family val="3"/>
        <charset val="128"/>
      </rPr>
      <t xml:space="preserve">
JAMSTEC所内利用航海： submit-rv-cruise@jamstec.go.jp
</t>
    </r>
    <r>
      <rPr>
        <sz val="11"/>
        <rFont val="ＭＳ Ｐゴシック"/>
        <family val="3"/>
        <charset val="128"/>
      </rPr>
      <t>[お問い合わせ] 
JAMSTEC 横浜研究所 研究データ公開技術グループ（情報管理部署）
dmo@jamstec.go.jp</t>
    </r>
  </si>
  <si>
    <t>Sheet E (scientists), section 2</t>
  </si>
  <si>
    <t xml:space="preserve"> Sheet E (scientists), section 3 
&amp; Sheet F, section 6</t>
  </si>
  <si>
    <t>Sheet E (scientists), section 3 
&amp; Sheet F, section 6</t>
  </si>
  <si>
    <t>Sheet D, section 2</t>
  </si>
  <si>
    <t>Sheet G</t>
  </si>
  <si>
    <t>Sheet D, section 4</t>
  </si>
  <si>
    <t>Sheet E (EQP_by_Tech), section 2</t>
  </si>
  <si>
    <t>Sheet E (EQP_by_Tech), section 3</t>
  </si>
  <si>
    <t>Ship operation company or
marine technician company</t>
  </si>
  <si>
    <r>
      <t xml:space="preserve">Acoustic navigation system, Multi Beam Echo Sounder (MBES), Gravity meter, Magnetometer. Acoustic Doppler Current Profiler (ADCP), etc.
</t>
    </r>
    <r>
      <rPr>
        <u/>
        <sz val="10"/>
        <rFont val="ＭＳ Ｐゴシック"/>
        <family val="3"/>
        <charset val="128"/>
      </rPr>
      <t>*XBT for MBES calibration is also included.</t>
    </r>
  </si>
  <si>
    <r>
      <t xml:space="preserve">* If submission of dataset from onboard equipment is commissioned to the ship operation company by chief scientist, submission of the completed metadata sheet shall also be asked </t>
    </r>
    <r>
      <rPr>
        <sz val="11"/>
        <color rgb="FFFF0000"/>
        <rFont val="ＭＳ Ｐゴシック"/>
        <family val="2"/>
        <charset val="128"/>
      </rPr>
      <t xml:space="preserve">to </t>
    </r>
    <r>
      <rPr>
        <sz val="11"/>
        <rFont val="ＭＳ Ｐゴシック"/>
        <family val="3"/>
        <charset val="128"/>
      </rPr>
      <t>them together with the data submission.</t>
    </r>
  </si>
  <si>
    <t>Summary of metadata sheets</t>
  </si>
  <si>
    <t>Other Metadata Sheets:</t>
  </si>
  <si>
    <t>他のメタデータシート</t>
    <rPh sb="0" eb="1">
      <t>タ</t>
    </rPh>
    <phoneticPr fontId="2"/>
  </si>
  <si>
    <t>観測機器区分</t>
    <rPh sb="0" eb="2">
      <t>カンソク</t>
    </rPh>
    <rPh sb="2" eb="4">
      <t>キキ</t>
    </rPh>
    <rPh sb="4" eb="6">
      <t>クブン</t>
    </rPh>
    <phoneticPr fontId="2"/>
  </si>
  <si>
    <t>航海終了後1ケ月以内</t>
    <rPh sb="6" eb="8">
      <t>カゲツ</t>
    </rPh>
    <rPh sb="8" eb="10">
      <t>イナイ</t>
    </rPh>
    <phoneticPr fontId="2"/>
  </si>
  <si>
    <t>その他サンプル用メタデータシート/Metadata sheet for other-type samples</t>
    <rPh sb="2" eb="3">
      <t>タ</t>
    </rPh>
    <rPh sb="7" eb="8">
      <t>ヨウ</t>
    </rPh>
    <phoneticPr fontId="2"/>
  </si>
  <si>
    <t>Submmision Items</t>
    <phoneticPr fontId="2"/>
  </si>
  <si>
    <t>Tracking Chart of the submerged vehicle</t>
    <phoneticPr fontId="2"/>
  </si>
  <si>
    <t>1.　船上で取得したデータ・サンプルの取りまとめ、メタデータシートの作成・提出は原則として、主席研究員/首席研究者の役割となります。課題管理部署、船舶運用会社、観測技術員、および潜水船チームが記入する部分もありますが、最終的にはすべて主席研究者/首席研究者が確認してください。
2.　船舶、潜水船などの運航に関する情報や、航海で得られたデータに関する情報（メタデータ）を
「シート(D)船体装備機器_EQP_Onboard〜シート(I)設置・回収リスト-Subsea_EQP_List」にご記載ください。
3.　クルーズサマリーは、Microsoft Word形式のフォームを利用する、もしくはこのメタデータシートの
「(C)航海情報-Cruise_Info ＞ 5.調査概要」項目を埋めていただくなどの方法で作成、提出をお願いします。
4.　航海で得られたデータ、サンプル情報は、記載していただいたメタデータ情報を元に、「DARWIN」など、JAMSTECデータベースより公開されます。
　DARWIN：https://www.godac.jamstec.go.jp/darwin/ja/
データ、サンプル情報の適切な管理・公開のため、提出いただいたメタデータシートに一部修正を加える場合がございます。ご了承ください。</t>
    <rPh sb="50" eb="51">
      <t>イン</t>
    </rPh>
    <rPh sb="390" eb="392">
      <t>ジョウホウ</t>
    </rPh>
    <rPh sb="507" eb="509">
      <t>ジョウホウ</t>
    </rPh>
    <phoneticPr fontId="2"/>
  </si>
  <si>
    <t>1 The compilation of data and samples obtained during the cruise, as well as submission of duly filled metadata sheets, are primarily the responsibilities of the chief scientist. While some sections of the metadata sheets may be filled out by the proposal management office, the ship operation company, onboard technicians, and the submersible team, ultimately it is the chief scientist who must review all information.
2 Please fill up the sheets (D to I) with the information related to the operation of the ship, submersibles, and other vehicles/equipment, as well as information related to the data and samples obtained during the cruise. 
3. Cruise summary should be prepared and submitted either by using the Microsoft Word form or by filling out the information for the items 1 to 5 in the sheet" (C) Cruise_Info".
4. Based on information described in the metadata sheets, the data and sample information obtained during the cruise are published on JAMSTEC databases, such as "DARWIN". 
  DARWIN: https://www.godac.jamstec.go.jp/darwin/en/
Please note that submitted information/data may be partly modified for the appropriate management and publication of data and sample information.</t>
    <phoneticPr fontId="2"/>
  </si>
  <si>
    <t>To Chief Scientist</t>
    <phoneticPr fontId="2"/>
  </si>
  <si>
    <t>The "(E) EQP_by_Tech" sheet in this metadata sheet is different from the sheet filled out by researchers (EQP_by_Scientist); it is meant for recording the equipment managed by the marine technicians onboard during the cruise. Please use them accordingly as needed.</t>
    <phoneticPr fontId="2"/>
  </si>
  <si>
    <t>※Fill out if there are installation and/or retrieval of subsea equipment (e.g., a mooring system) during your cruise.</t>
    <phoneticPr fontId="2"/>
  </si>
  <si>
    <r>
      <rPr>
        <b/>
        <sz val="11"/>
        <rFont val="ＭＳ Ｐゴシック"/>
        <family val="3"/>
        <charset val="128"/>
      </rPr>
      <t xml:space="preserve">[Submit metadata sheets to] 
kyodoriyo@aori.u-tokyo.ac.jp in case of Cooperative Research cruise
submit-rv-cruise@jamstec.go.jp in case of JAMSTEC cruise
</t>
    </r>
    <r>
      <rPr>
        <sz val="11"/>
        <rFont val="ＭＳ Ｐゴシック"/>
        <family val="3"/>
        <charset val="128"/>
      </rPr>
      <t>[Enquiries] 
Research data Publish Technology Group (Data Management Office), Yokohama Institute for Earth Sciences, JAMSTEC
dmo@jamstec.go.jp</t>
    </r>
  </si>
  <si>
    <r>
      <rPr>
        <b/>
        <sz val="10"/>
        <rFont val="ＭＳ Ｐゴシック"/>
        <family val="3"/>
        <charset val="128"/>
      </rPr>
      <t xml:space="preserve">複数潜航もしくは課題毎に作成するシートの増やし方について
</t>
    </r>
    <r>
      <rPr>
        <sz val="10"/>
        <rFont val="ＭＳ Ｐゴシック"/>
        <family val="3"/>
        <charset val="128"/>
      </rPr>
      <t>・Fシート, Hシートは潜航毎、課題毎に1シートずつ作成します。
・シートを複数枚作成する場合は、当該シートのタブを右クリック→「移動またはコピー」→「コピーを作成する」で複製します。
・複製したシートは番号順に既存シートの右側に並べてください。</t>
    </r>
    <rPh sb="12" eb="14">
      <t>サクセイ</t>
    </rPh>
    <rPh sb="20" eb="21">
      <t>フ</t>
    </rPh>
    <rPh sb="23" eb="24">
      <t>カタ</t>
    </rPh>
    <rPh sb="41" eb="44">
      <t>センコウマイ</t>
    </rPh>
    <rPh sb="45" eb="47">
      <t>カダイ</t>
    </rPh>
    <rPh sb="47" eb="48">
      <t>マイ</t>
    </rPh>
    <rPh sb="55" eb="57">
      <t>サクセイ</t>
    </rPh>
    <rPh sb="74" eb="76">
      <t>バアイミギイドウフクセイ</t>
    </rPh>
    <rPh sb="123" eb="125">
      <t>フクセイ</t>
    </rPh>
    <rPh sb="131" eb="134">
      <t>バンゴウジュン</t>
    </rPh>
    <rPh sb="135" eb="137">
      <t>キゾン</t>
    </rPh>
    <rPh sb="141" eb="143">
      <t>ミギガワ</t>
    </rPh>
    <rPh sb="144" eb="145">
      <t>ナラ</t>
    </rPh>
    <phoneticPr fontId="2"/>
  </si>
  <si>
    <r>
      <rPr>
        <b/>
        <sz val="10"/>
        <rFont val="ＭＳ Ｐゴシック"/>
        <family val="3"/>
        <charset val="128"/>
      </rPr>
      <t xml:space="preserve">保護されたセルの変更について
</t>
    </r>
    <r>
      <rPr>
        <sz val="10"/>
        <rFont val="ＭＳ Ｐゴシック"/>
        <family val="3"/>
        <charset val="128"/>
      </rPr>
      <t>・変更できないセルは保護されています。
・テーブルの入力行が足りなくなった場合には、シート保護を無効にして、行を追加します。
・シート保護を無効にする場合、当該シートのタブを右クリック→「シート保護の解除」を選択します。
・もしシートを増やした後にファイルを関係者に共有する場合は、改めてシート保護をかけてください。</t>
    </r>
    <rPh sb="0" eb="2">
      <t>ホゴ</t>
    </rPh>
    <rPh sb="8" eb="10">
      <t>ヘンコウ</t>
    </rPh>
    <rPh sb="41" eb="43">
      <t>ニュウリョクギョウ</t>
    </rPh>
    <rPh sb="43" eb="44">
      <t>ギョウ</t>
    </rPh>
    <rPh sb="45" eb="46">
      <t>タ</t>
    </rPh>
    <rPh sb="52" eb="54">
      <t>バア</t>
    </rPh>
    <rPh sb="69" eb="70">
      <t>ギョウ</t>
    </rPh>
    <rPh sb="71" eb="73">
      <t>ツイカ</t>
    </rPh>
    <rPh sb="82" eb="84">
      <t>ホゴ</t>
    </rPh>
    <rPh sb="85" eb="87">
      <t>ムコウ</t>
    </rPh>
    <rPh sb="90" eb="92">
      <t>バアイ</t>
    </rPh>
    <rPh sb="93" eb="95">
      <t>トウガイ</t>
    </rPh>
    <rPh sb="119" eb="121">
      <t>センタク</t>
    </rPh>
    <rPh sb="133" eb="134">
      <t>フ</t>
    </rPh>
    <rPh sb="137" eb="138">
      <t>アト</t>
    </rPh>
    <rPh sb="144" eb="147">
      <t>カンケイシャ</t>
    </rPh>
    <rPh sb="148" eb="150">
      <t>キョウユウ</t>
    </rPh>
    <rPh sb="152" eb="154">
      <t>バアイ</t>
    </rPh>
    <rPh sb="156" eb="157">
      <t>アラタ</t>
    </rPh>
    <rPh sb="162" eb="164">
      <t>ホゴ</t>
    </rPh>
    <phoneticPr fontId="2"/>
  </si>
  <si>
    <r>
      <rPr>
        <b/>
        <sz val="10"/>
        <rFont val="ＭＳ Ｐゴシック"/>
        <family val="3"/>
        <charset val="128"/>
      </rPr>
      <t xml:space="preserve">About this metadata sheet:
</t>
    </r>
    <r>
      <rPr>
        <sz val="10"/>
        <rFont val="ＭＳ Ｐゴシック"/>
        <family val="3"/>
        <charset val="128"/>
      </rPr>
      <t xml:space="preserve"> -Sheets A to D: Please fill up for all cruises/legs.
 -Sheet E: EQP_by_Tech and EQP_by_Scientist are filled out by marine technician and onboard scientist, respectively.
 -Sheets F &amp; G: Please fill up if any submersibles are operated during a cruise/leg. 
 -Sheet H: Please fill up if any onboard data are to be used by scientist.
 -Sheet I: Please fill up if any subsea equipment and/or mooring system are deployed and/or recovered.
 -Please use English versions of the Sheets F, H and I.</t>
    </r>
    <phoneticPr fontId="2"/>
  </si>
  <si>
    <r>
      <rPr>
        <b/>
        <sz val="10"/>
        <rFont val="ＭＳ Ｐゴシック"/>
        <family val="3"/>
        <charset val="128"/>
      </rPr>
      <t>Person in charge for filling each Sheet</t>
    </r>
    <r>
      <rPr>
        <sz val="10"/>
        <rFont val="ＭＳ Ｐゴシック"/>
        <family val="3"/>
        <charset val="128"/>
      </rPr>
      <t xml:space="preserve">
 -Person in charge for each sheet or section is described in the upper-right side of each Sheet with following color scheme:
 -</t>
    </r>
    <r>
      <rPr>
        <sz val="10"/>
        <color indexed="10"/>
        <rFont val="ＭＳ Ｐゴシック"/>
        <family val="3"/>
        <charset val="128"/>
      </rPr>
      <t>Red: scientist should filll out the sheet;</t>
    </r>
    <r>
      <rPr>
        <sz val="10"/>
        <color indexed="8"/>
        <rFont val="ＭＳ Ｐゴシック"/>
        <family val="3"/>
        <charset val="128"/>
      </rPr>
      <t xml:space="preserve"> </t>
    </r>
    <r>
      <rPr>
        <sz val="10"/>
        <color indexed="15"/>
        <rFont val="ＭＳ Ｐゴシック"/>
        <family val="3"/>
        <charset val="128"/>
      </rPr>
      <t>Blue: marine technician should fill out the sheet;</t>
    </r>
    <r>
      <rPr>
        <sz val="10"/>
        <rFont val="ＭＳ Ｐゴシック"/>
        <family val="3"/>
        <charset val="128"/>
      </rPr>
      <t xml:space="preserve"> </t>
    </r>
    <r>
      <rPr>
        <sz val="10"/>
        <color indexed="11"/>
        <rFont val="ＭＳ Ｐゴシック"/>
        <family val="3"/>
        <charset val="128"/>
      </rPr>
      <t>Green: MarE3 Operations Department should filled out the sheet</t>
    </r>
    <r>
      <rPr>
        <sz val="10"/>
        <color indexed="8"/>
        <rFont val="ＭＳ Ｐゴシック"/>
        <family val="3"/>
        <charset val="128"/>
      </rPr>
      <t>.</t>
    </r>
    <phoneticPr fontId="2"/>
  </si>
  <si>
    <r>
      <rPr>
        <b/>
        <sz val="10"/>
        <rFont val="ＭＳ Ｐゴシック"/>
        <family val="3"/>
        <charset val="128"/>
      </rPr>
      <t xml:space="preserve">Data types and auto-fill:
</t>
    </r>
    <r>
      <rPr>
        <sz val="10"/>
        <rFont val="ＭＳ Ｐゴシック"/>
        <family val="3"/>
        <charset val="128"/>
      </rPr>
      <t xml:space="preserve"> -The white cells are for text input.
 -The yellow cells are for selecting input. When you click on them, a dropdown button will appear on the right. Click this button and choose the appropriate value from the dropdown menu.</t>
    </r>
    <phoneticPr fontId="2"/>
  </si>
  <si>
    <r>
      <rPr>
        <b/>
        <sz val="10"/>
        <rFont val="ＭＳ Ｐゴシック"/>
        <family val="3"/>
        <charset val="128"/>
      </rPr>
      <t xml:space="preserve">How to add sheets for Sheets F &amp; H:
</t>
    </r>
    <r>
      <rPr>
        <sz val="10"/>
        <rFont val="ＭＳ Ｐゴシック"/>
        <family val="3"/>
        <charset val="128"/>
      </rPr>
      <t xml:space="preserve"> -Sheets F and H should be created for individual dive and science proposal, respectively.
 -Please add Sheets F or H as follows: Right-click sheet tab -&gt;"Move or Copy" -&gt; "Create a copy", and put the copy on the right side of the exhisting sheet.</t>
    </r>
    <phoneticPr fontId="2"/>
  </si>
  <si>
    <r>
      <rPr>
        <b/>
        <sz val="10"/>
        <rFont val="ＭＳ Ｐゴシック"/>
        <family val="3"/>
        <charset val="128"/>
      </rPr>
      <t xml:space="preserve">Protected cells:
 </t>
    </r>
    <r>
      <rPr>
        <sz val="10"/>
        <rFont val="ＭＳ Ｐゴシック"/>
        <family val="3"/>
        <charset val="128"/>
      </rPr>
      <t>-The cells that cannot be changed are protected
 -If the number of input rows in the table becomes insufficient, disable sheet protection and add more rows..
 -To disable sheet protection, right-click on the tab of the sheet and select 'Unprotect Sheet'. 
 -After adding rows, enable the protection, specially if you plan to share this file with others.</t>
    </r>
    <phoneticPr fontId="2"/>
  </si>
  <si>
    <r>
      <rPr>
        <b/>
        <sz val="10"/>
        <rFont val="ＭＳ Ｐゴシック"/>
        <family val="3"/>
        <charset val="128"/>
      </rPr>
      <t xml:space="preserve">Compiling the metadata sheet:
</t>
    </r>
    <r>
      <rPr>
        <sz val="10"/>
        <rFont val="ＭＳ Ｐゴシック"/>
        <family val="3"/>
        <charset val="128"/>
      </rPr>
      <t>-The metadata sheet should be managed on shared PC or be distibuted as a file to each</t>
    </r>
    <r>
      <rPr>
        <strike/>
        <sz val="10"/>
        <rFont val="ＭＳ Ｐゴシック"/>
        <family val="3"/>
        <charset val="128"/>
      </rPr>
      <t xml:space="preserve"> </t>
    </r>
    <r>
      <rPr>
        <sz val="10"/>
        <rFont val="ＭＳ Ｐゴシック"/>
        <family val="3"/>
        <charset val="128"/>
      </rPr>
      <t xml:space="preserve">person, and each person should fill in the assigned sections. 
</t>
    </r>
    <r>
      <rPr>
        <u/>
        <sz val="10"/>
        <rFont val="ＭＳ Ｐゴシック"/>
        <family val="3"/>
        <charset val="128"/>
      </rPr>
      <t>-Chief scientist should compile and finalize the metadata sheet, and all inforamtion should be summarized</t>
    </r>
    <r>
      <rPr>
        <u/>
        <sz val="10"/>
        <rFont val="ＭＳ Ｐゴシック"/>
        <family val="2"/>
        <charset val="128"/>
      </rPr>
      <t xml:space="preserve"> in one file</t>
    </r>
    <r>
      <rPr>
        <u/>
        <sz val="10"/>
        <rFont val="ＭＳ Ｐゴシック"/>
        <family val="3"/>
        <charset val="128"/>
      </rPr>
      <t>.</t>
    </r>
    <phoneticPr fontId="2"/>
  </si>
  <si>
    <r>
      <rPr>
        <b/>
        <sz val="10"/>
        <rFont val="ＭＳ Ｐゴシック"/>
        <family val="3"/>
        <charset val="128"/>
      </rPr>
      <t xml:space="preserve">CAUTION:
</t>
    </r>
    <r>
      <rPr>
        <sz val="10"/>
        <rFont val="ＭＳ Ｐゴシック"/>
        <family val="3"/>
        <charset val="128"/>
      </rPr>
      <t xml:space="preserve"> -Since format of the metadata sheet is sometimes updated,</t>
    </r>
    <r>
      <rPr>
        <u/>
        <sz val="10"/>
        <rFont val="ＭＳ Ｐゴシック"/>
        <family val="3"/>
        <charset val="128"/>
      </rPr>
      <t xml:space="preserve"> do not reuse old version of the metadata sheet. The latest version of the metadata sheet distributed from MarE3 Operations Department just before the cruise should be used. Compilation of different versions of each sheet is also prohibited.</t>
    </r>
    <r>
      <rPr>
        <sz val="10"/>
        <rFont val="ＭＳ Ｐゴシック"/>
        <family val="3"/>
        <charset val="128"/>
      </rPr>
      <t xml:space="preserve">
 -When requesting persons onboard for input in a sheet, please share entire file of the metadata sheet with them in order to keep cell references within and among the sheets valid.
 -</t>
    </r>
    <r>
      <rPr>
        <u/>
        <sz val="10"/>
        <rFont val="ＭＳ Ｐゴシック"/>
        <family val="3"/>
        <charset val="128"/>
      </rPr>
      <t>Do not modify "Selection (選択肢)" sheet or "Tables for selection" section at the bottom of the sheets.</t>
    </r>
    <r>
      <rPr>
        <sz val="10"/>
        <rFont val="ＭＳ Ｐゴシック"/>
        <family val="3"/>
        <charset val="128"/>
      </rPr>
      <t xml:space="preserve"> This sheet manages references in cells of each sheet shown in yellow by using the vlookup function for auto-fill of the cell.</t>
    </r>
    <phoneticPr fontId="2"/>
  </si>
  <si>
    <t>Observation equipment type definition</t>
    <phoneticPr fontId="2"/>
  </si>
  <si>
    <t>Equipment Type</t>
    <phoneticPr fontId="2"/>
  </si>
  <si>
    <t>Examples of Equipment</t>
    <phoneticPr fontId="2"/>
  </si>
  <si>
    <t>Sheets &amp; Tables</t>
  </si>
  <si>
    <t>Responsible Personnel for Finalizing Metadata Sheet</t>
    <phoneticPr fontId="2"/>
  </si>
  <si>
    <r>
      <t xml:space="preserve">SBP for submersible, push corer, equipment developed by scientists, etc.
</t>
    </r>
    <r>
      <rPr>
        <u/>
        <sz val="10"/>
        <rFont val="ＭＳ Ｐゴシック"/>
        <family val="3"/>
        <charset val="128"/>
      </rPr>
      <t xml:space="preserve">*Each component of an instrument is not needed to be described on metadata sheet. Name of equipment/system and related information should be shown briefly. </t>
    </r>
    <phoneticPr fontId="2"/>
  </si>
  <si>
    <t>It should be decided by chief scientist whether to submit measurement data or not.
(actual operations shall be recorded by ship crew or matine technician).</t>
    <phoneticPr fontId="2"/>
  </si>
  <si>
    <r>
      <t>Abbreviations: CRC, Cooperative Research Cruise; JC, JAMSTEC Cruise
*1: The JAMSTEC data management office shall open data/</t>
    </r>
    <r>
      <rPr>
        <sz val="11"/>
        <rFont val="ＭＳ Ｐゴシック"/>
        <family val="3"/>
        <charset val="128"/>
      </rPr>
      <t>report submitted by scientist ASAP after processing/preparation by the JAMSTEC data management office, if moratorium period is not set by scientist.
*2: In case of CRCs, each metadata sheet for samples should be submitted to the CRC management office. However, sample metadata sheets are not required to be submitted to the JC data submission office in case of JCs, and metadata of the collected samples in a cruise should be loaded and managed by scientists on the dedicated database from JFY2025. 
*3: Those data should be submitted if scientist would like to open their data to public on the JAMSTEC database or manage core sample by the JAMSTEC core sample management office.</t>
    </r>
    <phoneticPr fontId="2"/>
  </si>
  <si>
    <r>
      <t xml:space="preserve">Fill up designated metadata sheet </t>
    </r>
    <r>
      <rPr>
        <sz val="11"/>
        <rFont val="ＭＳ Ｐゴシック"/>
        <family val="3"/>
        <charset val="128"/>
      </rPr>
      <t>as designated.</t>
    </r>
    <phoneticPr fontId="2"/>
  </si>
  <si>
    <t>メタデータシートの記入について（日本語版）</t>
    <rPh sb="9" eb="11">
      <t>キニュウ</t>
    </rPh>
    <rPh sb="16" eb="19">
      <t>ニホンゴ</t>
    </rPh>
    <rPh sb="19" eb="20">
      <t>バン</t>
    </rPh>
    <phoneticPr fontId="2"/>
  </si>
  <si>
    <t>How to fill in (English version)</t>
    <phoneticPr fontId="2"/>
  </si>
  <si>
    <t>参考資料：データ・サンプルの提出期限と設定可能な公開猶予期間（日本語版）</t>
    <rPh sb="0" eb="2">
      <t>サンコウ</t>
    </rPh>
    <rPh sb="2" eb="4">
      <t>シリョウ</t>
    </rPh>
    <rPh sb="23" eb="25">
      <t>セッテイ</t>
    </rPh>
    <rPh sb="25" eb="27">
      <t>カノウ</t>
    </rPh>
    <rPh sb="28" eb="30">
      <t>キカン</t>
    </rPh>
    <rPh sb="31" eb="35">
      <t>ニホンゴバン</t>
    </rPh>
    <phoneticPr fontId="2"/>
  </si>
  <si>
    <t>Reference information: Deadline for data submission and settable moratorium period (English version)</t>
    <phoneticPr fontId="2"/>
  </si>
  <si>
    <t>　2024/10/15</t>
    <phoneticPr fontId="2"/>
  </si>
  <si>
    <t>日本語版</t>
    <rPh sb="0" eb="4">
      <t>ニホンゴバン</t>
    </rPh>
    <phoneticPr fontId="2"/>
  </si>
  <si>
    <t>English version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</si>
</sst>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00_ "/>
    <numFmt numFmtId="177" formatCode="##&quot;″&quot;"/>
    <numFmt numFmtId="178" formatCode="0_);[Red]\(0\)"/>
    <numFmt numFmtId="179" formatCode="0.000000_ "/>
    <numFmt numFmtId="180" formatCode="###"/>
    <numFmt numFmtId="181" formatCode="##"/>
    <numFmt numFmtId="182" formatCode="yyyy/m/d;@"/>
    <numFmt numFmtId="183" formatCode="h:mm;@"/>
    <numFmt numFmtId="184" formatCode="0.0000_);[Red]\(0.0000\)"/>
    <numFmt numFmtId="185" formatCode="[$-409]d\-mmm\-yy;@"/>
    <numFmt numFmtId="186" formatCode="yyyy/m/d\ h:mm;@"/>
    <numFmt numFmtId="187" formatCode="[$-F800]dddd\,\ mmmm\ dd\,\ yyyy"/>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sz val="11"/>
      <color indexed="23"/>
      <name val="ＭＳ Ｐゴシック"/>
      <family val="3"/>
      <charset val="128"/>
    </font>
    <font>
      <sz val="14"/>
      <name val="ＭＳ Ｐゴシック"/>
      <family val="3"/>
      <charset val="128"/>
    </font>
    <font>
      <b/>
      <sz val="10"/>
      <name val="ＭＳ Ｐゴシック"/>
      <family val="3"/>
      <charset val="128"/>
    </font>
    <font>
      <b/>
      <u/>
      <sz val="10"/>
      <name val="ＭＳ Ｐゴシック"/>
      <family val="3"/>
      <charset val="128"/>
    </font>
    <font>
      <sz val="10"/>
      <color indexed="10"/>
      <name val="ＭＳ Ｐゴシック"/>
      <family val="3"/>
      <charset val="128"/>
    </font>
    <font>
      <sz val="10"/>
      <color indexed="15"/>
      <name val="ＭＳ Ｐゴシック"/>
      <family val="3"/>
      <charset val="128"/>
    </font>
    <font>
      <sz val="10"/>
      <color indexed="11"/>
      <name val="ＭＳ Ｐゴシック"/>
      <family val="3"/>
      <charset val="128"/>
    </font>
    <font>
      <u/>
      <sz val="10"/>
      <name val="ＭＳ Ｐゴシック"/>
      <family val="3"/>
      <charset val="128"/>
    </font>
    <font>
      <sz val="10"/>
      <color indexed="8"/>
      <name val="ＭＳ Ｐゴシック"/>
      <family val="3"/>
      <charset val="128"/>
    </font>
    <font>
      <sz val="14"/>
      <name val="Times New Roman"/>
      <family val="1"/>
    </font>
    <font>
      <sz val="11"/>
      <name val="ＭＳ Ｐゴシック"/>
      <family val="3"/>
      <charset val="128"/>
    </font>
    <font>
      <u/>
      <sz val="11"/>
      <name val="ＭＳ Ｐゴシック"/>
      <family val="3"/>
      <charset val="128"/>
    </font>
    <font>
      <sz val="11"/>
      <color indexed="8"/>
      <name val="ＭＳ Ｐゴシック"/>
      <family val="3"/>
      <charset val="128"/>
    </font>
    <font>
      <b/>
      <sz val="11"/>
      <color indexed="8"/>
      <name val="ＭＳ Ｐゴシック"/>
      <family val="3"/>
      <charset val="128"/>
    </font>
    <font>
      <sz val="11"/>
      <color rgb="FFFF0000"/>
      <name val="ＭＳ Ｐゴシック"/>
      <family val="3"/>
      <charset val="128"/>
    </font>
    <font>
      <sz val="11"/>
      <color rgb="FF0070C0"/>
      <name val="ＭＳ Ｐゴシック"/>
      <family val="3"/>
      <charset val="128"/>
    </font>
    <font>
      <sz val="11"/>
      <color rgb="FF00B050"/>
      <name val="ＭＳ Ｐゴシック"/>
      <family val="3"/>
      <charset val="128"/>
    </font>
    <font>
      <b/>
      <sz val="11"/>
      <color rgb="FFFF0000"/>
      <name val="ＭＳ Ｐゴシック"/>
      <family val="3"/>
      <charset val="128"/>
    </font>
    <font>
      <sz val="11"/>
      <name val="ＭＳ Ｐゴシック"/>
      <family val="3"/>
      <charset val="128"/>
      <scheme val="major"/>
    </font>
    <font>
      <sz val="11"/>
      <color theme="0" tint="-0.499984740745262"/>
      <name val="ＭＳ Ｐゴシック"/>
      <family val="3"/>
      <charset val="128"/>
    </font>
    <font>
      <sz val="11"/>
      <name val="ＭＳ Ｐゴシック"/>
      <family val="3"/>
      <charset val="128"/>
      <scheme val="minor"/>
    </font>
    <font>
      <b/>
      <sz val="11"/>
      <color rgb="FFFFFFFF"/>
      <name val="ＭＳ Ｐゴシック"/>
      <family val="3"/>
      <charset val="128"/>
    </font>
    <font>
      <sz val="10"/>
      <name val="Times New Roman"/>
      <family val="1"/>
    </font>
    <font>
      <sz val="12"/>
      <name val="ＭＳ Ｐゴシック"/>
      <family val="3"/>
      <charset val="128"/>
    </font>
    <font>
      <sz val="12"/>
      <name val="Times New Roman"/>
      <family val="1"/>
    </font>
    <font>
      <sz val="12"/>
      <name val="ＭＳ Ｐゴシック"/>
      <family val="2"/>
      <charset val="128"/>
    </font>
    <font>
      <b/>
      <sz val="11"/>
      <name val="ＭＳ Ｐゴシック"/>
      <family val="2"/>
      <charset val="128"/>
    </font>
    <font>
      <vertAlign val="superscript"/>
      <sz val="11"/>
      <name val="ＭＳ Ｐゴシック"/>
      <family val="3"/>
      <charset val="128"/>
    </font>
    <font>
      <sz val="11"/>
      <color rgb="FFFF0000"/>
      <name val="ＭＳ Ｐゴシック"/>
      <family val="2"/>
      <charset val="128"/>
    </font>
    <font>
      <u/>
      <sz val="10"/>
      <name val="ＭＳ Ｐゴシック"/>
      <family val="2"/>
      <charset val="128"/>
    </font>
    <font>
      <strike/>
      <sz val="10"/>
      <name val="ＭＳ Ｐゴシック"/>
      <family val="3"/>
      <charset val="128"/>
    </font>
  </fonts>
  <fills count="29">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indexed="29"/>
        <bgColor indexed="64"/>
      </patternFill>
    </fill>
    <fill>
      <patternFill patternType="solid">
        <fgColor indexed="31"/>
        <bgColor indexed="64"/>
      </patternFill>
    </fill>
    <fill>
      <patternFill patternType="solid">
        <fgColor theme="0" tint="-0.14999847407452621"/>
        <bgColor indexed="64"/>
      </patternFill>
    </fill>
    <fill>
      <patternFill patternType="solid">
        <fgColor rgb="FF99CCFF"/>
        <bgColor indexed="64"/>
      </patternFill>
    </fill>
    <fill>
      <patternFill patternType="solid">
        <fgColor rgb="FFFF8080"/>
        <bgColor indexed="64"/>
      </patternFill>
    </fill>
    <fill>
      <patternFill patternType="solid">
        <fgColor rgb="FFCCCCFF"/>
        <bgColor indexed="64"/>
      </patternFill>
    </fill>
    <fill>
      <patternFill patternType="solid">
        <fgColor theme="0"/>
        <bgColor indexed="64"/>
      </patternFill>
    </fill>
    <fill>
      <patternFill patternType="solid">
        <fgColor rgb="FF92D050"/>
        <bgColor indexed="64"/>
      </patternFill>
    </fill>
    <fill>
      <patternFill patternType="solid">
        <fgColor theme="0" tint="-0.14996795556505021"/>
        <bgColor indexed="64"/>
      </patternFill>
    </fill>
    <fill>
      <patternFill patternType="solid">
        <fgColor rgb="FFFFCCCC"/>
        <bgColor indexed="64"/>
      </patternFill>
    </fill>
    <fill>
      <patternFill patternType="solid">
        <fgColor theme="0" tint="-4.9989318521683403E-2"/>
        <bgColor indexed="64"/>
      </patternFill>
    </fill>
    <fill>
      <patternFill patternType="solid">
        <fgColor rgb="FFCCFF99"/>
        <bgColor indexed="64"/>
      </patternFill>
    </fill>
    <fill>
      <patternFill patternType="solid">
        <fgColor rgb="FFCCFFFF"/>
        <bgColor indexed="64"/>
      </patternFill>
    </fill>
    <fill>
      <patternFill patternType="solid">
        <fgColor rgb="FFFFFF99"/>
        <bgColor indexed="64"/>
      </patternFill>
    </fill>
    <fill>
      <patternFill patternType="solid">
        <fgColor rgb="FFFF7C80"/>
        <bgColor indexed="64"/>
      </patternFill>
    </fill>
    <fill>
      <patternFill patternType="solid">
        <fgColor theme="0" tint="-0.34998626667073579"/>
        <bgColor indexed="64"/>
      </patternFill>
    </fill>
    <fill>
      <patternFill patternType="solid">
        <fgColor theme="4" tint="0.59996337778862885"/>
        <bgColor indexed="64"/>
      </patternFill>
    </fill>
    <fill>
      <patternFill patternType="solid">
        <fgColor rgb="FF33CCFF"/>
        <bgColor indexed="64"/>
      </patternFill>
    </fill>
    <fill>
      <patternFill patternType="solid">
        <fgColor rgb="FFFF99CC"/>
        <bgColor indexed="64"/>
      </patternFill>
    </fill>
    <fill>
      <patternFill patternType="solid">
        <fgColor rgb="FFB6DDE8"/>
        <bgColor indexed="64"/>
      </patternFill>
    </fill>
    <fill>
      <patternFill patternType="solid">
        <fgColor rgb="FF808080"/>
        <bgColor indexed="64"/>
      </patternFill>
    </fill>
    <fill>
      <patternFill patternType="solid">
        <fgColor theme="4" tint="0.59999389629810485"/>
        <bgColor indexed="64"/>
      </patternFill>
    </fill>
    <fill>
      <patternFill patternType="solid">
        <fgColor theme="9" tint="0.79998168889431442"/>
        <bgColor indexed="64"/>
      </patternFill>
    </fill>
    <fill>
      <patternFill patternType="darkGray">
        <fgColor rgb="FFFF8080"/>
        <bgColor rgb="FF99CCFF"/>
      </patternFill>
    </fill>
    <fill>
      <patternFill patternType="solid">
        <fgColor rgb="FFFFFF00"/>
        <bgColor indexed="64"/>
      </patternFill>
    </fill>
  </fills>
  <borders count="129">
    <border>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bottom/>
      <diagonal/>
    </border>
    <border>
      <left/>
      <right/>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
      <left style="dott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dotted">
        <color indexed="64"/>
      </left>
      <right style="hair">
        <color indexed="64"/>
      </right>
      <top/>
      <bottom style="hair">
        <color indexed="64"/>
      </bottom>
      <diagonal/>
    </border>
    <border>
      <left/>
      <right style="hair">
        <color indexed="64"/>
      </right>
      <top/>
      <bottom/>
      <diagonal/>
    </border>
    <border>
      <left/>
      <right style="dotted">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bottom style="thin">
        <color indexed="64"/>
      </bottom>
      <diagonal/>
    </border>
    <border>
      <left/>
      <right/>
      <top style="dott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n">
        <color indexed="64"/>
      </left>
      <right style="hair">
        <color theme="0" tint="-0.24994659260841701"/>
      </right>
      <top/>
      <bottom style="hair">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style="hair">
        <color indexed="64"/>
      </right>
      <top/>
      <bottom style="hair">
        <color indexed="64"/>
      </bottom>
      <diagonal/>
    </border>
    <border>
      <left style="hair">
        <color theme="0" tint="-0.14996795556505021"/>
      </left>
      <right style="hair">
        <color theme="0" tint="-0.14996795556505021"/>
      </right>
      <top/>
      <bottom style="hair">
        <color indexed="64"/>
      </bottom>
      <diagonal/>
    </border>
    <border>
      <left style="hair">
        <color theme="0" tint="-0.14996795556505021"/>
      </left>
      <right style="hair">
        <color indexed="64"/>
      </right>
      <top/>
      <bottom style="hair">
        <color indexed="64"/>
      </bottom>
      <diagonal/>
    </border>
    <border>
      <left style="thin">
        <color indexed="64"/>
      </left>
      <right style="hair">
        <color theme="0" tint="-0.24994659260841701"/>
      </right>
      <top style="hair">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indexed="64"/>
      </right>
      <top style="hair">
        <color indexed="64"/>
      </top>
      <bottom style="hair">
        <color indexed="64"/>
      </bottom>
      <diagonal/>
    </border>
    <border>
      <left style="hair">
        <color theme="0" tint="-0.14996795556505021"/>
      </left>
      <right style="hair">
        <color theme="0" tint="-0.14996795556505021"/>
      </right>
      <top style="hair">
        <color indexed="64"/>
      </top>
      <bottom style="hair">
        <color indexed="64"/>
      </bottom>
      <diagonal/>
    </border>
    <border>
      <left style="hair">
        <color theme="0" tint="-0.14996795556505021"/>
      </left>
      <right style="hair">
        <color indexed="64"/>
      </right>
      <top style="hair">
        <color indexed="64"/>
      </top>
      <bottom style="hair">
        <color indexed="64"/>
      </bottom>
      <diagonal/>
    </border>
    <border>
      <left style="thin">
        <color indexed="64"/>
      </left>
      <right style="hair">
        <color theme="0" tint="-0.24994659260841701"/>
      </right>
      <top style="hair">
        <color indexed="64"/>
      </top>
      <bottom style="thin">
        <color indexed="64"/>
      </bottom>
      <diagonal/>
    </border>
    <border>
      <left style="hair">
        <color theme="0" tint="-0.24994659260841701"/>
      </left>
      <right style="hair">
        <color theme="0" tint="-0.24994659260841701"/>
      </right>
      <top style="hair">
        <color indexed="64"/>
      </top>
      <bottom style="thin">
        <color indexed="64"/>
      </bottom>
      <diagonal/>
    </border>
    <border>
      <left style="hair">
        <color theme="0" tint="-0.14996795556505021"/>
      </left>
      <right style="hair">
        <color theme="0" tint="-0.14996795556505021"/>
      </right>
      <top style="hair">
        <color indexed="64"/>
      </top>
      <bottom style="thin">
        <color indexed="64"/>
      </bottom>
      <diagonal/>
    </border>
    <border>
      <left/>
      <right style="hair">
        <color theme="0" tint="-0.14996795556505021"/>
      </right>
      <top/>
      <bottom style="hair">
        <color indexed="64"/>
      </bottom>
      <diagonal/>
    </border>
    <border>
      <left/>
      <right style="hair">
        <color theme="0" tint="-0.14996795556505021"/>
      </right>
      <top style="hair">
        <color indexed="64"/>
      </top>
      <bottom style="hair">
        <color indexed="64"/>
      </bottom>
      <diagonal/>
    </border>
    <border>
      <left/>
      <right style="hair">
        <color theme="0" tint="-0.14996795556505021"/>
      </right>
      <top style="hair">
        <color indexed="64"/>
      </top>
      <bottom style="thin">
        <color indexed="64"/>
      </bottom>
      <diagonal/>
    </border>
    <border>
      <left style="hair">
        <color theme="0" tint="-0.24994659260841701"/>
      </left>
      <right style="hair">
        <color indexed="64"/>
      </right>
      <top style="hair">
        <color indexed="64"/>
      </top>
      <bottom style="thin">
        <color indexed="64"/>
      </bottom>
      <diagonal/>
    </border>
    <border>
      <left style="hair">
        <color theme="0" tint="-0.14996795556505021"/>
      </left>
      <right style="hair">
        <color indexed="64"/>
      </right>
      <top style="hair">
        <color indexed="64"/>
      </top>
      <bottom style="thin">
        <color indexed="64"/>
      </bottom>
      <diagonal/>
    </border>
    <border>
      <left style="thick">
        <color rgb="FFFF7C80"/>
      </left>
      <right style="thick">
        <color rgb="FFFF7C80"/>
      </right>
      <top style="thick">
        <color rgb="FFFF7C80"/>
      </top>
      <bottom style="thick">
        <color rgb="FFFF7C80"/>
      </bottom>
      <diagonal/>
    </border>
    <border>
      <left style="thick">
        <color rgb="FF92D050"/>
      </left>
      <right style="thick">
        <color rgb="FF92D050"/>
      </right>
      <top style="thick">
        <color rgb="FF92D050"/>
      </top>
      <bottom style="thick">
        <color rgb="FF92D050"/>
      </bottom>
      <diagonal/>
    </border>
    <border>
      <left style="thick">
        <color rgb="FF00CCFF"/>
      </left>
      <right/>
      <top style="thick">
        <color rgb="FF00CCFF"/>
      </top>
      <bottom/>
      <diagonal/>
    </border>
    <border>
      <left style="thick">
        <color rgb="FFFF7C80"/>
      </left>
      <right style="thick">
        <color rgb="FFFF7C80"/>
      </right>
      <top style="thick">
        <color rgb="FFFF7C80"/>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rgb="FFFF7C80"/>
      </left>
      <right style="thick">
        <color rgb="FFFF7C80"/>
      </right>
      <top/>
      <bottom style="thick">
        <color rgb="FFFF7C80"/>
      </bottom>
      <diagonal/>
    </border>
    <border>
      <left style="thick">
        <color rgb="FF66CCFF"/>
      </left>
      <right/>
      <top style="thick">
        <color rgb="FF66CCFF"/>
      </top>
      <bottom style="thick">
        <color rgb="FF66CCFF"/>
      </bottom>
      <diagonal/>
    </border>
    <border>
      <left/>
      <right/>
      <top style="thick">
        <color rgb="FF66CCFF"/>
      </top>
      <bottom style="thick">
        <color rgb="FF66CCFF"/>
      </bottom>
      <diagonal/>
    </border>
    <border>
      <left/>
      <right style="thick">
        <color rgb="FF66CCFF"/>
      </right>
      <top style="thick">
        <color rgb="FF66CCFF"/>
      </top>
      <bottom style="thick">
        <color rgb="FF66CCFF"/>
      </bottom>
      <diagonal/>
    </border>
    <border>
      <left style="thick">
        <color rgb="FF66CCFF"/>
      </left>
      <right/>
      <top style="thick">
        <color rgb="FF66CCFF"/>
      </top>
      <bottom/>
      <diagonal/>
    </border>
    <border>
      <left/>
      <right/>
      <top style="thick">
        <color rgb="FF66CCFF"/>
      </top>
      <bottom/>
      <diagonal/>
    </border>
    <border>
      <left/>
      <right style="thick">
        <color rgb="FF66CCFF"/>
      </right>
      <top style="thick">
        <color rgb="FF66CCFF"/>
      </top>
      <bottom/>
      <diagonal/>
    </border>
    <border>
      <left style="thick">
        <color rgb="FF66CCFF"/>
      </left>
      <right style="thick">
        <color rgb="FF66CCFF"/>
      </right>
      <top style="thick">
        <color rgb="FF66CCFF"/>
      </top>
      <bottom/>
      <diagonal/>
    </border>
    <border>
      <left style="thick">
        <color rgb="FF66CCFF"/>
      </left>
      <right style="thick">
        <color rgb="FF66CCFF"/>
      </right>
      <top/>
      <bottom style="thick">
        <color rgb="FF66CCFF"/>
      </bottom>
      <diagonal/>
    </border>
    <border>
      <left style="thick">
        <color rgb="FF66CCFF"/>
      </left>
      <right/>
      <top/>
      <bottom style="thick">
        <color rgb="FF66CCFF"/>
      </bottom>
      <diagonal/>
    </border>
    <border>
      <left/>
      <right/>
      <top/>
      <bottom style="thick">
        <color rgb="FF66CCFF"/>
      </bottom>
      <diagonal/>
    </border>
    <border>
      <left/>
      <right style="thick">
        <color rgb="FF66CCFF"/>
      </right>
      <top/>
      <bottom style="thick">
        <color rgb="FF66CCFF"/>
      </bottom>
      <diagonal/>
    </border>
  </borders>
  <cellStyleXfs count="3">
    <xf numFmtId="0" fontId="0" fillId="0" borderId="0"/>
    <xf numFmtId="0" fontId="1" fillId="0" borderId="0"/>
    <xf numFmtId="0" fontId="1" fillId="0" borderId="0"/>
  </cellStyleXfs>
  <cellXfs count="1052">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5" fillId="0" borderId="0" xfId="0" applyFont="1" applyAlignment="1">
      <alignment vertical="center"/>
    </xf>
    <xf numFmtId="0" fontId="0" fillId="0" borderId="0" xfId="0" applyAlignment="1">
      <alignment horizontal="center" vertical="center"/>
    </xf>
    <xf numFmtId="0" fontId="20" fillId="0" borderId="0" xfId="0" applyFont="1" applyAlignment="1">
      <alignment horizontal="right" vertical="center"/>
    </xf>
    <xf numFmtId="0" fontId="20" fillId="0" borderId="0" xfId="0" applyFont="1" applyAlignment="1">
      <alignment horizontal="right" vertical="top"/>
    </xf>
    <xf numFmtId="0" fontId="21" fillId="0" borderId="0" xfId="0" applyFont="1" applyAlignment="1">
      <alignment horizontal="right" vertical="center"/>
    </xf>
    <xf numFmtId="0" fontId="0" fillId="0" borderId="0" xfId="0" applyAlignment="1">
      <alignment vertical="top"/>
    </xf>
    <xf numFmtId="0" fontId="0" fillId="2" borderId="1" xfId="0" applyFill="1" applyBorder="1" applyAlignment="1">
      <alignment horizontal="center" vertical="center"/>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vertical="top" wrapText="1"/>
    </xf>
    <xf numFmtId="0" fontId="0" fillId="0" borderId="0" xfId="0" applyAlignment="1">
      <alignment horizontal="left" vertical="top" wrapText="1"/>
    </xf>
    <xf numFmtId="0" fontId="22" fillId="0" borderId="0" xfId="0" applyFont="1" applyAlignment="1">
      <alignment horizontal="right" vertical="center"/>
    </xf>
    <xf numFmtId="0" fontId="0" fillId="0" borderId="0" xfId="0" applyAlignment="1">
      <alignment horizontal="left" vertical="center" wrapText="1"/>
    </xf>
    <xf numFmtId="0" fontId="0" fillId="3" borderId="2" xfId="0"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2" borderId="5" xfId="0" applyFill="1" applyBorder="1" applyAlignment="1">
      <alignment horizontal="center" vertical="center"/>
    </xf>
    <xf numFmtId="0" fontId="0" fillId="0" borderId="0" xfId="2" applyFont="1" applyAlignment="1">
      <alignment horizontal="left" vertical="center"/>
    </xf>
    <xf numFmtId="0" fontId="0" fillId="4" borderId="6" xfId="0"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top" wrapText="1"/>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horizontal="center" vertical="center"/>
    </xf>
    <xf numFmtId="0" fontId="0" fillId="0" borderId="0" xfId="0" applyAlignment="1">
      <alignment horizontal="center" vertical="top"/>
    </xf>
    <xf numFmtId="0" fontId="3" fillId="0" borderId="0" xfId="0" applyFont="1" applyAlignment="1">
      <alignment vertical="top"/>
    </xf>
    <xf numFmtId="0" fontId="8" fillId="6" borderId="91" xfId="0" applyFont="1" applyFill="1" applyBorder="1" applyAlignment="1">
      <alignment horizontal="center" vertical="center"/>
    </xf>
    <xf numFmtId="0" fontId="8" fillId="6" borderId="91" xfId="0" applyFont="1" applyFill="1" applyBorder="1" applyAlignment="1">
      <alignment horizontal="center" vertical="center" wrapText="1"/>
    </xf>
    <xf numFmtId="0" fontId="9" fillId="7" borderId="91" xfId="0" applyFont="1" applyFill="1" applyBorder="1" applyAlignment="1">
      <alignment horizontal="center" vertical="center" wrapText="1"/>
    </xf>
    <xf numFmtId="0" fontId="3" fillId="7" borderId="91" xfId="0" applyFont="1" applyFill="1" applyBorder="1" applyAlignment="1">
      <alignment horizontal="left" vertical="center" wrapText="1"/>
    </xf>
    <xf numFmtId="0" fontId="3" fillId="7" borderId="91" xfId="0" applyFont="1" applyFill="1" applyBorder="1" applyAlignment="1">
      <alignment horizontal="center" vertical="center"/>
    </xf>
    <xf numFmtId="0" fontId="3" fillId="7" borderId="91"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9" fillId="8" borderId="91" xfId="0" applyFont="1" applyFill="1" applyBorder="1" applyAlignment="1">
      <alignment horizontal="center" vertical="center" wrapText="1"/>
    </xf>
    <xf numFmtId="0" fontId="3" fillId="8" borderId="91" xfId="0" applyFont="1" applyFill="1" applyBorder="1" applyAlignment="1">
      <alignment horizontal="left" vertical="center" wrapText="1"/>
    </xf>
    <xf numFmtId="0" fontId="3" fillId="8" borderId="91" xfId="0" applyFont="1" applyFill="1" applyBorder="1" applyAlignment="1">
      <alignment horizontal="center" vertical="center"/>
    </xf>
    <xf numFmtId="0" fontId="20"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top"/>
    </xf>
    <xf numFmtId="0" fontId="20" fillId="0" borderId="0" xfId="0" applyFont="1" applyAlignment="1">
      <alignment horizontal="left" vertical="center"/>
    </xf>
    <xf numFmtId="0" fontId="0" fillId="0" borderId="10" xfId="0" applyBorder="1" applyAlignment="1">
      <alignment horizontal="left" vertical="center"/>
    </xf>
    <xf numFmtId="0" fontId="0" fillId="0" borderId="11" xfId="0" applyBorder="1" applyAlignment="1" applyProtection="1">
      <alignment vertical="center" wrapText="1"/>
      <protection locked="0"/>
    </xf>
    <xf numFmtId="49" fontId="0" fillId="0" borderId="12" xfId="0" applyNumberFormat="1" applyBorder="1" applyAlignment="1" applyProtection="1">
      <alignment vertical="center" wrapText="1"/>
      <protection locked="0"/>
    </xf>
    <xf numFmtId="49" fontId="0" fillId="0" borderId="13" xfId="0" applyNumberFormat="1" applyBorder="1" applyAlignment="1" applyProtection="1">
      <alignment vertical="center" wrapText="1"/>
      <protection locked="0"/>
    </xf>
    <xf numFmtId="49" fontId="0" fillId="0" borderId="14" xfId="0" applyNumberFormat="1" applyBorder="1" applyAlignment="1" applyProtection="1">
      <alignment vertical="center" wrapText="1"/>
      <protection locked="0"/>
    </xf>
    <xf numFmtId="0" fontId="0" fillId="4" borderId="5" xfId="0" applyFill="1" applyBorder="1" applyAlignment="1">
      <alignment horizontal="center" vertical="center"/>
    </xf>
    <xf numFmtId="49" fontId="0" fillId="0" borderId="15" xfId="0" applyNumberFormat="1" applyBorder="1" applyAlignment="1" applyProtection="1">
      <alignment horizontal="center" vertical="center" wrapText="1"/>
      <protection locked="0"/>
    </xf>
    <xf numFmtId="49" fontId="0" fillId="0" borderId="13" xfId="0" applyNumberFormat="1" applyBorder="1" applyAlignment="1" applyProtection="1">
      <alignment vertical="center"/>
      <protection locked="0"/>
    </xf>
    <xf numFmtId="49" fontId="0" fillId="0" borderId="14" xfId="0" applyNumberFormat="1" applyBorder="1" applyAlignment="1" applyProtection="1">
      <alignment vertical="center"/>
      <protection locked="0"/>
    </xf>
    <xf numFmtId="0" fontId="0" fillId="0" borderId="5" xfId="0" applyBorder="1" applyAlignment="1" applyProtection="1">
      <alignment vertical="center" wrapText="1"/>
      <protection locked="0"/>
    </xf>
    <xf numFmtId="0" fontId="24" fillId="0" borderId="0" xfId="0" applyFont="1" applyAlignment="1">
      <alignment vertical="top"/>
    </xf>
    <xf numFmtId="0" fontId="0" fillId="5" borderId="16" xfId="0" applyFill="1" applyBorder="1" applyAlignment="1">
      <alignment horizontal="left" vertical="center"/>
    </xf>
    <xf numFmtId="0" fontId="0" fillId="5" borderId="17" xfId="0" applyFill="1" applyBorder="1" applyAlignment="1">
      <alignment horizontal="left" vertical="center"/>
    </xf>
    <xf numFmtId="0" fontId="0" fillId="5" borderId="18" xfId="0" applyFill="1" applyBorder="1" applyAlignment="1">
      <alignment horizontal="left" vertical="center"/>
    </xf>
    <xf numFmtId="0" fontId="0" fillId="9" borderId="16" xfId="0" applyFill="1" applyBorder="1" applyAlignment="1">
      <alignment horizontal="left" vertical="center"/>
    </xf>
    <xf numFmtId="0" fontId="0" fillId="9" borderId="18" xfId="0" applyFill="1" applyBorder="1" applyAlignment="1">
      <alignment horizontal="left" vertical="center"/>
    </xf>
    <xf numFmtId="0" fontId="0" fillId="5" borderId="19" xfId="0" quotePrefix="1" applyFill="1" applyBorder="1" applyAlignment="1">
      <alignment horizontal="left" vertical="center"/>
    </xf>
    <xf numFmtId="0" fontId="0" fillId="5" borderId="20" xfId="0" applyFill="1" applyBorder="1" applyAlignment="1">
      <alignment horizontal="left" vertical="center"/>
    </xf>
    <xf numFmtId="0" fontId="0" fillId="9" borderId="21" xfId="0" applyFill="1" applyBorder="1" applyAlignment="1">
      <alignment horizontal="left" vertical="center"/>
    </xf>
    <xf numFmtId="0" fontId="0" fillId="5" borderId="22" xfId="0" applyFill="1" applyBorder="1" applyAlignment="1">
      <alignment horizontal="left" vertical="center"/>
    </xf>
    <xf numFmtId="0" fontId="0" fillId="9" borderId="19" xfId="0" applyFill="1" applyBorder="1" applyAlignment="1">
      <alignment horizontal="left" vertical="center"/>
    </xf>
    <xf numFmtId="0" fontId="0" fillId="9" borderId="20" xfId="0" applyFill="1" applyBorder="1" applyAlignment="1">
      <alignment horizontal="left" vertical="center"/>
    </xf>
    <xf numFmtId="0" fontId="0" fillId="9" borderId="22" xfId="0" applyFill="1" applyBorder="1" applyAlignment="1">
      <alignment horizontal="left" vertical="center"/>
    </xf>
    <xf numFmtId="0" fontId="0" fillId="5" borderId="19" xfId="0" applyFill="1" applyBorder="1" applyAlignment="1">
      <alignment horizontal="left" vertical="center"/>
    </xf>
    <xf numFmtId="0" fontId="0" fillId="10" borderId="0" xfId="0" applyFill="1" applyAlignment="1">
      <alignment horizontal="left" vertical="center"/>
    </xf>
    <xf numFmtId="0" fontId="0" fillId="9" borderId="20" xfId="0" applyFill="1" applyBorder="1" applyAlignment="1">
      <alignment horizontal="left" vertical="top"/>
    </xf>
    <xf numFmtId="0" fontId="0" fillId="9" borderId="22" xfId="0" applyFill="1" applyBorder="1" applyAlignment="1">
      <alignment horizontal="left" vertical="top"/>
    </xf>
    <xf numFmtId="0" fontId="0" fillId="9" borderId="21" xfId="0" applyFill="1" applyBorder="1" applyAlignment="1">
      <alignment horizontal="left" vertical="top"/>
    </xf>
    <xf numFmtId="0" fontId="0" fillId="5" borderId="23" xfId="0" applyFill="1" applyBorder="1" applyAlignment="1">
      <alignment horizontal="left" vertical="center" shrinkToFit="1"/>
    </xf>
    <xf numFmtId="0" fontId="0" fillId="5" borderId="16" xfId="0" applyFill="1" applyBorder="1" applyAlignment="1">
      <alignment horizontal="left" vertical="center" shrinkToFit="1"/>
    </xf>
    <xf numFmtId="0" fontId="0" fillId="5" borderId="24" xfId="0" applyFill="1" applyBorder="1" applyAlignment="1">
      <alignment horizontal="left" vertical="center"/>
    </xf>
    <xf numFmtId="0" fontId="0" fillId="5" borderId="24" xfId="0" applyFill="1" applyBorder="1" applyAlignment="1">
      <alignment horizontal="left" vertical="center" shrinkToFit="1"/>
    </xf>
    <xf numFmtId="0" fontId="0" fillId="5" borderId="18" xfId="0" applyFill="1" applyBorder="1" applyAlignment="1">
      <alignment horizontal="left" vertical="center" shrinkToFit="1"/>
    </xf>
    <xf numFmtId="0" fontId="0" fillId="5" borderId="25" xfId="0" applyFill="1" applyBorder="1" applyAlignment="1">
      <alignment horizontal="left" vertical="center"/>
    </xf>
    <xf numFmtId="0" fontId="0" fillId="5" borderId="26" xfId="0" applyFill="1" applyBorder="1" applyAlignment="1">
      <alignment horizontal="left" vertical="center"/>
    </xf>
    <xf numFmtId="0" fontId="0" fillId="5" borderId="27" xfId="0" applyFill="1" applyBorder="1" applyAlignment="1">
      <alignment horizontal="left" vertical="center"/>
    </xf>
    <xf numFmtId="0" fontId="0" fillId="5" borderId="28" xfId="0" applyFill="1" applyBorder="1" applyAlignment="1">
      <alignment horizontal="left" vertical="center"/>
    </xf>
    <xf numFmtId="0" fontId="0" fillId="5" borderId="29" xfId="0" applyFill="1" applyBorder="1" applyAlignment="1">
      <alignment horizontal="left" vertical="center"/>
    </xf>
    <xf numFmtId="0" fontId="0" fillId="5" borderId="13" xfId="0" applyFill="1" applyBorder="1" applyAlignment="1">
      <alignment horizontal="left" vertical="center" shrinkToFit="1"/>
    </xf>
    <xf numFmtId="0" fontId="0" fillId="5" borderId="30" xfId="0" applyFill="1" applyBorder="1" applyAlignment="1">
      <alignment horizontal="left" vertical="center"/>
    </xf>
    <xf numFmtId="0" fontId="0" fillId="5" borderId="13" xfId="0" applyFill="1" applyBorder="1" applyAlignment="1">
      <alignment horizontal="left" vertical="center"/>
    </xf>
    <xf numFmtId="0" fontId="0" fillId="5" borderId="31" xfId="0" applyFill="1" applyBorder="1" applyAlignment="1">
      <alignment horizontal="left" vertical="center"/>
    </xf>
    <xf numFmtId="0" fontId="0" fillId="9" borderId="29" xfId="0" applyFill="1" applyBorder="1" applyAlignment="1">
      <alignment horizontal="left" vertical="center"/>
    </xf>
    <xf numFmtId="0" fontId="0" fillId="9" borderId="30" xfId="0" applyFill="1" applyBorder="1" applyAlignment="1">
      <alignment horizontal="left" vertical="center"/>
    </xf>
    <xf numFmtId="0" fontId="0" fillId="9" borderId="13" xfId="0" applyFill="1" applyBorder="1" applyAlignment="1">
      <alignment horizontal="left" vertical="center"/>
    </xf>
    <xf numFmtId="0" fontId="0" fillId="9" borderId="18" xfId="0" applyFill="1" applyBorder="1" applyAlignment="1">
      <alignment horizontal="left" vertical="center" shrinkToFit="1"/>
    </xf>
    <xf numFmtId="0" fontId="0" fillId="5" borderId="32" xfId="0" applyFill="1" applyBorder="1" applyAlignment="1">
      <alignment horizontal="left" vertical="center"/>
    </xf>
    <xf numFmtId="0" fontId="0" fillId="5" borderId="33" xfId="0" applyFill="1" applyBorder="1" applyAlignment="1">
      <alignment horizontal="left" vertical="center"/>
    </xf>
    <xf numFmtId="0" fontId="0" fillId="5" borderId="34" xfId="0" applyFill="1" applyBorder="1" applyAlignment="1">
      <alignment horizontal="left" vertical="center"/>
    </xf>
    <xf numFmtId="0" fontId="0" fillId="5" borderId="35" xfId="0" applyFill="1" applyBorder="1" applyAlignment="1">
      <alignment horizontal="left" vertical="center"/>
    </xf>
    <xf numFmtId="0" fontId="0" fillId="5" borderId="14" xfId="0" applyFill="1" applyBorder="1" applyAlignment="1">
      <alignment horizontal="left" vertical="center"/>
    </xf>
    <xf numFmtId="0" fontId="0" fillId="5" borderId="17" xfId="0" applyFill="1" applyBorder="1" applyAlignment="1">
      <alignment horizontal="left" vertical="center" shrinkToFit="1"/>
    </xf>
    <xf numFmtId="0" fontId="0" fillId="5" borderId="36" xfId="0" applyFill="1" applyBorder="1" applyAlignment="1">
      <alignment horizontal="left" vertical="center"/>
    </xf>
    <xf numFmtId="0" fontId="0" fillId="5" borderId="37" xfId="0" applyFill="1" applyBorder="1" applyAlignment="1">
      <alignment horizontal="left" vertical="center"/>
    </xf>
    <xf numFmtId="0" fontId="0" fillId="9" borderId="37" xfId="0" applyFill="1" applyBorder="1" applyAlignment="1">
      <alignment horizontal="left" vertical="center"/>
    </xf>
    <xf numFmtId="0" fontId="0" fillId="5" borderId="15" xfId="0" applyFill="1" applyBorder="1" applyAlignment="1">
      <alignment horizontal="left" vertical="center"/>
    </xf>
    <xf numFmtId="0" fontId="0" fillId="9" borderId="24" xfId="0" applyFill="1" applyBorder="1" applyAlignment="1">
      <alignment horizontal="left" vertical="center" shrinkToFit="1"/>
    </xf>
    <xf numFmtId="0" fontId="0" fillId="5" borderId="5" xfId="0" applyFill="1" applyBorder="1" applyAlignment="1">
      <alignment horizontal="left" vertical="center" shrinkToFit="1"/>
    </xf>
    <xf numFmtId="0" fontId="0" fillId="10" borderId="0" xfId="0" applyFill="1" applyAlignment="1">
      <alignment horizontal="left" vertical="center" shrinkToFit="1"/>
    </xf>
    <xf numFmtId="0" fontId="0" fillId="0" borderId="0" xfId="1" applyFont="1" applyAlignment="1">
      <alignment horizontal="left" vertical="center" shrinkToFit="1"/>
    </xf>
    <xf numFmtId="0" fontId="0" fillId="9" borderId="17" xfId="0" applyFill="1" applyBorder="1" applyAlignment="1">
      <alignment horizontal="left" vertical="center"/>
    </xf>
    <xf numFmtId="49" fontId="24" fillId="6" borderId="0" xfId="0" applyNumberFormat="1" applyFont="1" applyFill="1" applyAlignment="1">
      <alignment horizontal="center" vertical="center"/>
    </xf>
    <xf numFmtId="49" fontId="24" fillId="0" borderId="0" xfId="0" applyNumberFormat="1" applyFont="1" applyAlignment="1">
      <alignment horizontal="center" vertical="center"/>
    </xf>
    <xf numFmtId="0" fontId="0" fillId="11" borderId="5" xfId="0" applyFill="1" applyBorder="1" applyAlignment="1">
      <alignment horizontal="center" vertical="center"/>
    </xf>
    <xf numFmtId="0" fontId="0" fillId="11" borderId="38" xfId="0" applyFill="1" applyBorder="1" applyAlignment="1">
      <alignment horizontal="center" vertical="center"/>
    </xf>
    <xf numFmtId="0" fontId="0" fillId="12" borderId="28" xfId="0" applyFill="1" applyBorder="1" applyAlignment="1">
      <alignment horizontal="center" vertical="top"/>
    </xf>
    <xf numFmtId="49" fontId="0" fillId="12" borderId="13" xfId="0" applyNumberFormat="1" applyFill="1" applyBorder="1" applyAlignment="1">
      <alignment horizontal="center" vertical="top" wrapText="1"/>
    </xf>
    <xf numFmtId="0" fontId="0" fillId="12" borderId="33" xfId="0" applyFill="1" applyBorder="1" applyAlignment="1">
      <alignment horizontal="center" vertical="top" wrapText="1"/>
    </xf>
    <xf numFmtId="0" fontId="0" fillId="5" borderId="38" xfId="0" applyFill="1" applyBorder="1" applyAlignment="1">
      <alignment horizontal="left" vertical="center"/>
    </xf>
    <xf numFmtId="0" fontId="0" fillId="0" borderId="39" xfId="0" applyBorder="1" applyAlignment="1">
      <alignment horizontal="center" vertical="center"/>
    </xf>
    <xf numFmtId="0" fontId="0" fillId="9" borderId="36" xfId="0" applyFill="1" applyBorder="1" applyAlignment="1">
      <alignment horizontal="left" vertical="center"/>
    </xf>
    <xf numFmtId="0" fontId="0" fillId="5" borderId="36" xfId="0" applyFill="1" applyBorder="1" applyAlignment="1">
      <alignment horizontal="left" vertical="center" wrapText="1"/>
    </xf>
    <xf numFmtId="0" fontId="0" fillId="5" borderId="26" xfId="0" applyFill="1" applyBorder="1" applyAlignment="1">
      <alignment horizontal="left" vertical="center" shrinkToFit="1"/>
    </xf>
    <xf numFmtId="0" fontId="0" fillId="5" borderId="30" xfId="0" applyFill="1" applyBorder="1" applyAlignment="1">
      <alignment horizontal="left" vertical="center" shrinkToFit="1"/>
    </xf>
    <xf numFmtId="0" fontId="0" fillId="5" borderId="40" xfId="0" applyFill="1" applyBorder="1" applyAlignment="1">
      <alignment horizontal="left" vertical="center"/>
    </xf>
    <xf numFmtId="0" fontId="0" fillId="5" borderId="41" xfId="0" applyFill="1" applyBorder="1" applyAlignment="1">
      <alignment horizontal="left" vertical="center"/>
    </xf>
    <xf numFmtId="0" fontId="0" fillId="9" borderId="41" xfId="0" applyFill="1" applyBorder="1" applyAlignment="1">
      <alignment horizontal="left" vertical="center"/>
    </xf>
    <xf numFmtId="0" fontId="0" fillId="5" borderId="42" xfId="0" applyFill="1" applyBorder="1" applyAlignment="1">
      <alignment horizontal="left" vertical="center"/>
    </xf>
    <xf numFmtId="0" fontId="0" fillId="0" borderId="39" xfId="0" applyBorder="1" applyAlignment="1">
      <alignment horizontal="center" vertical="center" shrinkToFit="1"/>
    </xf>
    <xf numFmtId="0" fontId="0" fillId="9" borderId="26" xfId="0" applyFill="1" applyBorder="1" applyAlignment="1">
      <alignment horizontal="left" vertical="center"/>
    </xf>
    <xf numFmtId="0" fontId="0" fillId="11" borderId="43" xfId="0" applyFill="1" applyBorder="1" applyAlignment="1">
      <alignment horizontal="left" vertical="center" indent="1"/>
    </xf>
    <xf numFmtId="0" fontId="0" fillId="11" borderId="37" xfId="0" applyFill="1" applyBorder="1" applyAlignment="1">
      <alignment horizontal="left" vertical="center" indent="1"/>
    </xf>
    <xf numFmtId="0" fontId="0" fillId="11" borderId="36" xfId="0" applyFill="1" applyBorder="1" applyAlignment="1">
      <alignment horizontal="left" vertical="center" indent="1"/>
    </xf>
    <xf numFmtId="0" fontId="0" fillId="13" borderId="37" xfId="0" applyFill="1" applyBorder="1" applyAlignment="1">
      <alignment horizontal="center" vertical="center"/>
    </xf>
    <xf numFmtId="49" fontId="0" fillId="0" borderId="37" xfId="0" applyNumberFormat="1" applyBorder="1" applyAlignment="1" applyProtection="1">
      <alignment vertical="center" wrapText="1"/>
      <protection locked="0"/>
    </xf>
    <xf numFmtId="0" fontId="0" fillId="13" borderId="36" xfId="0" applyFill="1" applyBorder="1" applyAlignment="1">
      <alignment horizontal="center" vertical="center"/>
    </xf>
    <xf numFmtId="49" fontId="0" fillId="0" borderId="38" xfId="0" applyNumberFormat="1" applyBorder="1" applyAlignment="1" applyProtection="1">
      <alignment vertical="center" wrapText="1"/>
      <protection locked="0"/>
    </xf>
    <xf numFmtId="49" fontId="0" fillId="0" borderId="15" xfId="0" applyNumberFormat="1" applyBorder="1" applyAlignment="1" applyProtection="1">
      <alignment vertical="center" wrapText="1"/>
      <protection locked="0"/>
    </xf>
    <xf numFmtId="0" fontId="0" fillId="2" borderId="35" xfId="0" applyFill="1" applyBorder="1" applyAlignment="1">
      <alignment horizontal="center" vertical="center"/>
    </xf>
    <xf numFmtId="0" fontId="0" fillId="5" borderId="39" xfId="0" applyFill="1" applyBorder="1" applyAlignment="1">
      <alignment horizontal="left" vertical="center"/>
    </xf>
    <xf numFmtId="0" fontId="0" fillId="9" borderId="38" xfId="0" applyFill="1" applyBorder="1" applyAlignment="1">
      <alignment horizontal="left" vertical="center"/>
    </xf>
    <xf numFmtId="0" fontId="0" fillId="11" borderId="44" xfId="0" applyFill="1" applyBorder="1" applyAlignment="1">
      <alignment horizontal="center" vertical="center"/>
    </xf>
    <xf numFmtId="0" fontId="0" fillId="5" borderId="39" xfId="0" applyFill="1" applyBorder="1" applyAlignment="1">
      <alignment horizontal="left" vertical="center" wrapText="1"/>
    </xf>
    <xf numFmtId="0" fontId="0" fillId="12" borderId="28" xfId="0" applyFill="1" applyBorder="1" applyAlignment="1">
      <alignment horizontal="center" vertical="center" wrapText="1"/>
    </xf>
    <xf numFmtId="0" fontId="0" fillId="12" borderId="13" xfId="0" applyFill="1" applyBorder="1" applyAlignment="1">
      <alignment horizontal="center" vertical="center" wrapText="1"/>
    </xf>
    <xf numFmtId="0" fontId="25" fillId="14" borderId="23" xfId="0" applyFont="1" applyFill="1" applyBorder="1" applyAlignment="1">
      <alignment vertical="center" wrapText="1"/>
    </xf>
    <xf numFmtId="0" fontId="25" fillId="14" borderId="24" xfId="0" applyFont="1" applyFill="1" applyBorder="1" applyAlignment="1">
      <alignment vertical="center" wrapText="1"/>
    </xf>
    <xf numFmtId="49" fontId="0" fillId="0" borderId="11" xfId="0" applyNumberFormat="1" applyBorder="1" applyAlignment="1" applyProtection="1">
      <alignment vertical="center" wrapText="1"/>
      <protection locked="0"/>
    </xf>
    <xf numFmtId="49" fontId="0" fillId="0" borderId="5" xfId="0" applyNumberFormat="1" applyBorder="1" applyAlignment="1" applyProtection="1">
      <alignment vertical="center" wrapText="1"/>
      <protection locked="0"/>
    </xf>
    <xf numFmtId="0" fontId="25" fillId="14" borderId="16" xfId="0" applyFont="1" applyFill="1" applyBorder="1" applyAlignment="1">
      <alignment vertical="center" wrapText="1"/>
    </xf>
    <xf numFmtId="0" fontId="25" fillId="14" borderId="18" xfId="0" applyFont="1" applyFill="1" applyBorder="1" applyAlignment="1">
      <alignment vertical="center" wrapText="1"/>
    </xf>
    <xf numFmtId="0" fontId="25" fillId="14" borderId="36" xfId="0" applyFont="1" applyFill="1" applyBorder="1" applyAlignment="1">
      <alignment vertical="center" wrapText="1"/>
    </xf>
    <xf numFmtId="0" fontId="25" fillId="14" borderId="37" xfId="0" applyFont="1" applyFill="1" applyBorder="1" applyAlignment="1">
      <alignment vertical="center" wrapText="1"/>
    </xf>
    <xf numFmtId="0" fontId="0" fillId="2" borderId="6" xfId="0" applyFill="1" applyBorder="1" applyAlignment="1">
      <alignment horizontal="center" vertical="center"/>
    </xf>
    <xf numFmtId="49" fontId="0" fillId="0" borderId="45" xfId="0" applyNumberForma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49" fontId="0" fillId="0" borderId="47" xfId="0" applyNumberFormat="1" applyBorder="1" applyAlignment="1" applyProtection="1">
      <alignment vertical="center"/>
      <protection locked="0"/>
    </xf>
    <xf numFmtId="49" fontId="0" fillId="0" borderId="45" xfId="0" applyNumberFormat="1" applyBorder="1" applyAlignment="1" applyProtection="1">
      <alignment vertical="center"/>
      <protection locked="0"/>
    </xf>
    <xf numFmtId="49" fontId="0" fillId="0" borderId="46" xfId="0" applyNumberFormat="1" applyBorder="1" applyAlignment="1" applyProtection="1">
      <alignment vertical="center"/>
      <protection locked="0"/>
    </xf>
    <xf numFmtId="0" fontId="0" fillId="7" borderId="0" xfId="0" applyFill="1" applyAlignment="1">
      <alignment horizontal="center" vertical="center"/>
    </xf>
    <xf numFmtId="49" fontId="0" fillId="0" borderId="48" xfId="0" applyNumberFormat="1" applyBorder="1" applyAlignment="1" applyProtection="1">
      <alignment vertical="center"/>
      <protection locked="0"/>
    </xf>
    <xf numFmtId="0" fontId="0" fillId="0" borderId="24" xfId="0" applyBorder="1" applyAlignment="1" applyProtection="1">
      <alignment vertical="center" wrapText="1"/>
      <protection locked="0"/>
    </xf>
    <xf numFmtId="0" fontId="0" fillId="4" borderId="49" xfId="0" applyFill="1" applyBorder="1" applyAlignment="1">
      <alignment horizontal="center" vertical="center" wrapText="1"/>
    </xf>
    <xf numFmtId="0" fontId="0" fillId="4" borderId="50" xfId="0" applyFill="1" applyBorder="1" applyAlignment="1">
      <alignment horizontal="center" vertical="center" wrapText="1"/>
    </xf>
    <xf numFmtId="0" fontId="0" fillId="11" borderId="13" xfId="0" applyFill="1" applyBorder="1" applyAlignment="1">
      <alignment horizontal="center" vertical="center"/>
    </xf>
    <xf numFmtId="0" fontId="0" fillId="11" borderId="14" xfId="0" applyFill="1" applyBorder="1" applyAlignment="1">
      <alignment horizontal="center" vertical="center"/>
    </xf>
    <xf numFmtId="0" fontId="25" fillId="14" borderId="51" xfId="0" applyFont="1" applyFill="1" applyBorder="1" applyAlignment="1">
      <alignment vertical="center" wrapText="1"/>
    </xf>
    <xf numFmtId="0" fontId="25" fillId="14" borderId="52" xfId="0" applyFont="1" applyFill="1" applyBorder="1" applyAlignment="1">
      <alignment vertical="center" wrapText="1"/>
    </xf>
    <xf numFmtId="49" fontId="0" fillId="6" borderId="0" xfId="0" applyNumberFormat="1" applyFill="1" applyAlignment="1">
      <alignment horizontal="center" vertical="center"/>
    </xf>
    <xf numFmtId="0" fontId="0" fillId="2" borderId="44" xfId="0" applyFill="1" applyBorder="1" applyAlignment="1">
      <alignment horizontal="center" vertical="center"/>
    </xf>
    <xf numFmtId="49" fontId="0" fillId="0" borderId="37" xfId="0" applyNumberFormat="1" applyBorder="1" applyAlignment="1" applyProtection="1">
      <alignment horizontal="center" vertical="center" wrapText="1"/>
      <protection locked="0"/>
    </xf>
    <xf numFmtId="0" fontId="25" fillId="14" borderId="28" xfId="0" applyFont="1" applyFill="1" applyBorder="1" applyAlignment="1">
      <alignment horizontal="left" vertical="center"/>
    </xf>
    <xf numFmtId="0" fontId="0" fillId="2" borderId="37" xfId="0" applyFill="1" applyBorder="1" applyAlignment="1">
      <alignment horizontal="left" vertical="center" indent="1"/>
    </xf>
    <xf numFmtId="0" fontId="0" fillId="2" borderId="15" xfId="0" applyFill="1" applyBorder="1" applyAlignment="1">
      <alignment horizontal="left" vertical="center" indent="1"/>
    </xf>
    <xf numFmtId="0" fontId="0" fillId="2" borderId="6" xfId="0" applyFill="1" applyBorder="1" applyAlignment="1">
      <alignment horizontal="left" vertical="center" indent="1"/>
    </xf>
    <xf numFmtId="0" fontId="0" fillId="12" borderId="28" xfId="0" applyFill="1" applyBorder="1" applyAlignment="1">
      <alignment horizontal="center" vertical="center"/>
    </xf>
    <xf numFmtId="0" fontId="0" fillId="12" borderId="13" xfId="0" applyFill="1" applyBorder="1" applyAlignment="1">
      <alignment horizontal="center" vertical="center"/>
    </xf>
    <xf numFmtId="0" fontId="0" fillId="12" borderId="14" xfId="0" applyFill="1" applyBorder="1" applyAlignment="1">
      <alignment horizontal="center" vertical="center" wrapText="1"/>
    </xf>
    <xf numFmtId="0" fontId="0" fillId="15" borderId="48" xfId="0" applyFill="1" applyBorder="1" applyAlignment="1">
      <alignment vertical="center"/>
    </xf>
    <xf numFmtId="0" fontId="0" fillId="15" borderId="45" xfId="0" applyFill="1" applyBorder="1" applyAlignment="1">
      <alignment vertical="center"/>
    </xf>
    <xf numFmtId="49" fontId="0" fillId="0" borderId="24" xfId="0" applyNumberFormat="1" applyBorder="1" applyAlignment="1" applyProtection="1">
      <alignment vertical="center" wrapText="1"/>
      <protection locked="0"/>
    </xf>
    <xf numFmtId="0" fontId="25" fillId="14" borderId="36" xfId="0" applyFont="1" applyFill="1" applyBorder="1" applyAlignment="1">
      <alignment vertical="center"/>
    </xf>
    <xf numFmtId="0" fontId="25" fillId="14" borderId="38" xfId="0" applyFont="1" applyFill="1" applyBorder="1" applyAlignment="1">
      <alignment vertical="center"/>
    </xf>
    <xf numFmtId="0" fontId="0" fillId="4" borderId="53" xfId="0" applyFill="1" applyBorder="1" applyAlignment="1">
      <alignment horizontal="center" vertical="center"/>
    </xf>
    <xf numFmtId="0" fontId="0" fillId="4" borderId="2" xfId="0" applyFill="1" applyBorder="1" applyAlignment="1">
      <alignment horizontal="center" vertical="center"/>
    </xf>
    <xf numFmtId="0" fontId="25" fillId="14" borderId="36" xfId="0" applyFont="1" applyFill="1" applyBorder="1" applyAlignment="1">
      <alignment horizontal="left" vertical="center" indent="1"/>
    </xf>
    <xf numFmtId="0" fontId="25" fillId="14" borderId="23" xfId="0" applyFont="1" applyFill="1" applyBorder="1" applyAlignment="1">
      <alignment horizontal="center" vertical="center" wrapText="1"/>
    </xf>
    <xf numFmtId="0" fontId="25" fillId="14" borderId="37" xfId="0" applyFont="1" applyFill="1" applyBorder="1" applyAlignment="1">
      <alignment horizontal="left" vertical="center" indent="1"/>
    </xf>
    <xf numFmtId="0" fontId="25" fillId="14" borderId="24" xfId="0" applyFont="1" applyFill="1" applyBorder="1" applyAlignment="1">
      <alignment horizontal="center" vertical="center" wrapText="1"/>
    </xf>
    <xf numFmtId="49" fontId="25" fillId="14" borderId="28" xfId="0" applyNumberFormat="1" applyFont="1" applyFill="1" applyBorder="1" applyAlignment="1">
      <alignment vertical="center" wrapText="1"/>
    </xf>
    <xf numFmtId="49" fontId="25" fillId="14" borderId="23" xfId="0" applyNumberFormat="1" applyFont="1" applyFill="1" applyBorder="1" applyAlignment="1">
      <alignment vertical="center" wrapText="1"/>
    </xf>
    <xf numFmtId="49" fontId="25" fillId="14" borderId="13" xfId="0" applyNumberFormat="1" applyFont="1" applyFill="1" applyBorder="1" applyAlignment="1">
      <alignment vertical="center" wrapText="1"/>
    </xf>
    <xf numFmtId="49" fontId="25" fillId="14" borderId="24" xfId="0" applyNumberFormat="1" applyFont="1" applyFill="1" applyBorder="1" applyAlignment="1">
      <alignment vertical="center" wrapText="1"/>
    </xf>
    <xf numFmtId="182" fontId="25" fillId="14" borderId="23" xfId="0" applyNumberFormat="1" applyFont="1" applyFill="1" applyBorder="1" applyAlignment="1">
      <alignment horizontal="left" vertical="center" wrapText="1"/>
    </xf>
    <xf numFmtId="183" fontId="25" fillId="14" borderId="23" xfId="0" applyNumberFormat="1" applyFont="1" applyFill="1" applyBorder="1" applyAlignment="1">
      <alignment horizontal="left" vertical="center" wrapText="1"/>
    </xf>
    <xf numFmtId="182" fontId="25" fillId="14" borderId="24" xfId="0" applyNumberFormat="1" applyFont="1" applyFill="1" applyBorder="1" applyAlignment="1">
      <alignment horizontal="left" vertical="center" wrapText="1"/>
    </xf>
    <xf numFmtId="183" fontId="25" fillId="14" borderId="24" xfId="0" applyNumberFormat="1" applyFont="1" applyFill="1" applyBorder="1" applyAlignment="1">
      <alignment horizontal="left" vertical="center" wrapText="1"/>
    </xf>
    <xf numFmtId="182" fontId="0" fillId="0" borderId="24" xfId="0" applyNumberFormat="1" applyBorder="1" applyAlignment="1" applyProtection="1">
      <alignment horizontal="left" vertical="center" wrapText="1"/>
      <protection locked="0"/>
    </xf>
    <xf numFmtId="183" fontId="0" fillId="0" borderId="24" xfId="0" applyNumberFormat="1" applyBorder="1" applyAlignment="1" applyProtection="1">
      <alignment horizontal="left" vertical="center" wrapText="1"/>
      <protection locked="0"/>
    </xf>
    <xf numFmtId="182" fontId="0" fillId="0" borderId="5" xfId="0" applyNumberFormat="1" applyBorder="1" applyAlignment="1" applyProtection="1">
      <alignment horizontal="left" vertical="center" wrapText="1"/>
      <protection locked="0"/>
    </xf>
    <xf numFmtId="183" fontId="0" fillId="0" borderId="5" xfId="0" applyNumberFormat="1" applyBorder="1" applyAlignment="1" applyProtection="1">
      <alignment horizontal="left" vertical="center" wrapText="1"/>
      <protection locked="0"/>
    </xf>
    <xf numFmtId="0" fontId="0" fillId="3" borderId="2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13" borderId="11" xfId="0" applyFill="1" applyBorder="1" applyAlignment="1">
      <alignment vertical="center" wrapText="1"/>
    </xf>
    <xf numFmtId="0" fontId="0" fillId="13" borderId="24" xfId="0" applyFill="1" applyBorder="1" applyAlignment="1">
      <alignment vertical="center" wrapText="1"/>
    </xf>
    <xf numFmtId="0" fontId="0" fillId="13" borderId="5" xfId="0" applyFill="1" applyBorder="1" applyAlignment="1">
      <alignment vertical="center" wrapText="1"/>
    </xf>
    <xf numFmtId="0" fontId="0" fillId="16" borderId="14" xfId="0" applyFill="1" applyBorder="1" applyAlignment="1" applyProtection="1">
      <alignment vertical="center" wrapText="1"/>
      <protection locked="0"/>
    </xf>
    <xf numFmtId="0" fontId="0" fillId="2" borderId="46" xfId="0" applyFill="1" applyBorder="1" applyAlignment="1">
      <alignment horizontal="center" vertical="center"/>
    </xf>
    <xf numFmtId="0" fontId="0" fillId="0" borderId="54" xfId="0" applyBorder="1" applyAlignment="1" applyProtection="1">
      <alignment horizontal="center" vertical="center"/>
      <protection locked="0"/>
    </xf>
    <xf numFmtId="0" fontId="0" fillId="2" borderId="55" xfId="0" applyFill="1" applyBorder="1" applyAlignment="1">
      <alignment horizontal="center" vertical="center"/>
    </xf>
    <xf numFmtId="0" fontId="0" fillId="3" borderId="56" xfId="0" applyFill="1" applyBorder="1" applyAlignment="1">
      <alignment horizontal="center" vertical="center"/>
    </xf>
    <xf numFmtId="0" fontId="0" fillId="3" borderId="54" xfId="0" applyFill="1" applyBorder="1" applyAlignment="1">
      <alignment horizontal="center" vertical="center"/>
    </xf>
    <xf numFmtId="0" fontId="0" fillId="3" borderId="57" xfId="0" applyFill="1" applyBorder="1" applyAlignment="1">
      <alignment horizontal="center" vertical="center"/>
    </xf>
    <xf numFmtId="0" fontId="0" fillId="11" borderId="15" xfId="0" applyFill="1" applyBorder="1" applyAlignment="1">
      <alignment horizontal="left" vertical="center" indent="1"/>
    </xf>
    <xf numFmtId="49" fontId="0" fillId="0" borderId="0" xfId="0" applyNumberFormat="1" applyAlignment="1">
      <alignment horizontal="center"/>
    </xf>
    <xf numFmtId="0" fontId="0" fillId="13" borderId="44" xfId="0" applyFill="1" applyBorder="1" applyAlignment="1">
      <alignment horizontal="center" vertical="center"/>
    </xf>
    <xf numFmtId="0" fontId="0" fillId="13" borderId="17" xfId="0" applyFill="1" applyBorder="1" applyAlignment="1">
      <alignment horizontal="center" vertical="center"/>
    </xf>
    <xf numFmtId="0" fontId="25" fillId="14" borderId="19" xfId="0" applyFont="1" applyFill="1" applyBorder="1" applyAlignment="1">
      <alignment vertical="center" wrapText="1"/>
    </xf>
    <xf numFmtId="0" fontId="25" fillId="14" borderId="36" xfId="0" applyFont="1" applyFill="1" applyBorder="1" applyAlignment="1">
      <alignment horizontal="center" vertical="center" wrapText="1"/>
    </xf>
    <xf numFmtId="0" fontId="25" fillId="14" borderId="48" xfId="0" applyFont="1" applyFill="1" applyBorder="1" applyAlignment="1">
      <alignment vertical="center" wrapText="1"/>
    </xf>
    <xf numFmtId="0" fontId="25" fillId="14" borderId="19" xfId="0" applyFont="1" applyFill="1" applyBorder="1" applyAlignment="1">
      <alignment vertical="center"/>
    </xf>
    <xf numFmtId="0" fontId="25" fillId="14" borderId="51" xfId="0" applyFont="1" applyFill="1" applyBorder="1" applyAlignment="1">
      <alignment horizontal="center" vertical="center"/>
    </xf>
    <xf numFmtId="0" fontId="25" fillId="14" borderId="16" xfId="0" applyFont="1" applyFill="1" applyBorder="1" applyAlignment="1">
      <alignment horizontal="center" vertical="center" shrinkToFit="1"/>
    </xf>
    <xf numFmtId="0" fontId="25" fillId="14" borderId="48" xfId="0" applyFont="1" applyFill="1" applyBorder="1" applyAlignment="1">
      <alignment vertical="center"/>
    </xf>
    <xf numFmtId="0" fontId="0" fillId="7" borderId="49" xfId="0" applyFill="1" applyBorder="1" applyAlignment="1">
      <alignment horizontal="center" vertical="center"/>
    </xf>
    <xf numFmtId="0" fontId="0" fillId="7" borderId="50" xfId="0" applyFill="1" applyBorder="1" applyAlignment="1">
      <alignment horizontal="center"/>
    </xf>
    <xf numFmtId="0" fontId="25" fillId="14" borderId="36" xfId="0" applyFont="1" applyFill="1" applyBorder="1" applyAlignment="1">
      <alignment horizontal="center" vertical="center"/>
    </xf>
    <xf numFmtId="0" fontId="25" fillId="14" borderId="23" xfId="0" applyFont="1" applyFill="1" applyBorder="1" applyAlignment="1">
      <alignment vertical="center"/>
    </xf>
    <xf numFmtId="0" fontId="25" fillId="14" borderId="58" xfId="0" applyFont="1" applyFill="1" applyBorder="1" applyAlignment="1">
      <alignment vertical="center" wrapText="1"/>
    </xf>
    <xf numFmtId="0" fontId="25" fillId="14" borderId="28" xfId="0" applyFont="1" applyFill="1" applyBorder="1" applyAlignment="1">
      <alignment vertical="center"/>
    </xf>
    <xf numFmtId="0" fontId="25" fillId="14" borderId="11" xfId="0" applyFont="1" applyFill="1" applyBorder="1" applyAlignment="1">
      <alignment vertical="center" wrapText="1"/>
    </xf>
    <xf numFmtId="0" fontId="25" fillId="14" borderId="59" xfId="0" applyFont="1" applyFill="1" applyBorder="1" applyAlignment="1">
      <alignment vertical="center" wrapText="1"/>
    </xf>
    <xf numFmtId="0" fontId="25" fillId="14" borderId="38" xfId="0" applyFont="1" applyFill="1" applyBorder="1" applyAlignment="1">
      <alignment horizontal="center" vertical="center"/>
    </xf>
    <xf numFmtId="0" fontId="25" fillId="14" borderId="12" xfId="0" applyFont="1" applyFill="1" applyBorder="1" applyAlignment="1">
      <alignment horizontal="left" vertical="center"/>
    </xf>
    <xf numFmtId="0" fontId="25" fillId="14" borderId="11" xfId="0" applyFont="1" applyFill="1" applyBorder="1" applyAlignment="1">
      <alignment vertical="center"/>
    </xf>
    <xf numFmtId="0" fontId="25" fillId="14" borderId="12" xfId="0" applyFont="1" applyFill="1" applyBorder="1" applyAlignment="1">
      <alignment vertical="center"/>
    </xf>
    <xf numFmtId="0" fontId="25" fillId="14" borderId="60" xfId="0" applyFont="1" applyFill="1" applyBorder="1" applyAlignment="1">
      <alignment vertical="center" wrapText="1"/>
    </xf>
    <xf numFmtId="0" fontId="25" fillId="14" borderId="11" xfId="0" applyFont="1" applyFill="1" applyBorder="1" applyAlignment="1">
      <alignment horizontal="center" vertical="center" wrapText="1"/>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5" fillId="0" borderId="0" xfId="0" applyFont="1" applyAlignment="1">
      <alignment horizontal="left" vertical="center"/>
    </xf>
    <xf numFmtId="0" fontId="25" fillId="14" borderId="61" xfId="0" applyFont="1" applyFill="1" applyBorder="1" applyAlignment="1">
      <alignment horizontal="center" vertical="center" wrapText="1"/>
    </xf>
    <xf numFmtId="0" fontId="25" fillId="14" borderId="59" xfId="0" applyFont="1" applyFill="1" applyBorder="1" applyAlignment="1">
      <alignment horizontal="center" vertical="center" wrapText="1"/>
    </xf>
    <xf numFmtId="49" fontId="25" fillId="14" borderId="47" xfId="0" applyNumberFormat="1" applyFont="1" applyFill="1" applyBorder="1" applyAlignment="1">
      <alignment vertical="center"/>
    </xf>
    <xf numFmtId="0" fontId="25" fillId="14" borderId="19" xfId="0" applyFont="1" applyFill="1" applyBorder="1" applyAlignment="1">
      <alignment horizontal="center" vertical="center" wrapText="1"/>
    </xf>
    <xf numFmtId="0" fontId="25" fillId="14" borderId="51" xfId="0" applyFont="1" applyFill="1" applyBorder="1" applyAlignment="1">
      <alignment horizontal="center" vertical="center" wrapText="1"/>
    </xf>
    <xf numFmtId="0" fontId="25" fillId="14" borderId="16" xfId="0" applyFont="1" applyFill="1" applyBorder="1" applyAlignment="1">
      <alignment horizontal="center" vertical="center" wrapText="1"/>
    </xf>
    <xf numFmtId="0" fontId="25" fillId="14" borderId="28" xfId="0" applyFont="1" applyFill="1" applyBorder="1" applyAlignment="1">
      <alignment vertical="center" wrapText="1"/>
    </xf>
    <xf numFmtId="0" fontId="0" fillId="0" borderId="59"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5" fillId="14" borderId="52" xfId="0" applyFont="1" applyFill="1" applyBorder="1" applyAlignment="1">
      <alignment horizontal="center" vertical="center" wrapText="1"/>
    </xf>
    <xf numFmtId="0" fontId="25" fillId="14" borderId="18" xfId="0" applyFont="1" applyFill="1" applyBorder="1" applyAlignment="1">
      <alignment horizontal="center" vertical="center" wrapText="1"/>
    </xf>
    <xf numFmtId="0" fontId="25" fillId="14" borderId="20" xfId="0" applyFont="1" applyFill="1" applyBorder="1" applyAlignment="1">
      <alignment vertical="center" wrapText="1"/>
    </xf>
    <xf numFmtId="0" fontId="25" fillId="14" borderId="12" xfId="0" applyFont="1" applyFill="1" applyBorder="1" applyAlignment="1">
      <alignment vertical="center" wrapText="1"/>
    </xf>
    <xf numFmtId="0" fontId="25" fillId="14" borderId="13" xfId="0" applyFont="1" applyFill="1" applyBorder="1" applyAlignment="1">
      <alignment vertical="center" wrapText="1"/>
    </xf>
    <xf numFmtId="0" fontId="0" fillId="17" borderId="47" xfId="0" applyFill="1" applyBorder="1" applyAlignment="1" applyProtection="1">
      <alignment horizontal="center" vertical="center"/>
      <protection locked="0"/>
    </xf>
    <xf numFmtId="0" fontId="0" fillId="17" borderId="45" xfId="0" applyFill="1" applyBorder="1" applyAlignment="1" applyProtection="1">
      <alignment horizontal="center" vertical="center"/>
      <protection locked="0"/>
    </xf>
    <xf numFmtId="0" fontId="0" fillId="17" borderId="46" xfId="0" applyFill="1" applyBorder="1" applyAlignment="1" applyProtection="1">
      <alignment horizontal="center" vertical="center"/>
      <protection locked="0"/>
    </xf>
    <xf numFmtId="0" fontId="0" fillId="2" borderId="38" xfId="0" applyFill="1" applyBorder="1" applyAlignment="1">
      <alignment horizontal="left" vertical="center" indent="1"/>
    </xf>
    <xf numFmtId="0" fontId="0" fillId="2" borderId="36" xfId="0" applyFill="1" applyBorder="1" applyAlignment="1">
      <alignment horizontal="left" vertical="center" indent="1"/>
    </xf>
    <xf numFmtId="0" fontId="0" fillId="0" borderId="53" xfId="0" applyBorder="1" applyAlignment="1" applyProtection="1">
      <alignment horizontal="center" vertical="center"/>
      <protection locked="0"/>
    </xf>
    <xf numFmtId="0" fontId="0" fillId="12" borderId="28" xfId="0" applyFill="1" applyBorder="1" applyAlignment="1">
      <alignment vertical="center"/>
    </xf>
    <xf numFmtId="182" fontId="0" fillId="12" borderId="13" xfId="0" applyNumberFormat="1" applyFill="1" applyBorder="1" applyAlignment="1">
      <alignment vertical="center"/>
    </xf>
    <xf numFmtId="0" fontId="0" fillId="12" borderId="13" xfId="0" applyFill="1" applyBorder="1" applyAlignment="1">
      <alignment vertical="center"/>
    </xf>
    <xf numFmtId="0" fontId="0" fillId="12" borderId="14" xfId="0" applyFill="1" applyBorder="1" applyAlignment="1">
      <alignment vertical="center"/>
    </xf>
    <xf numFmtId="0" fontId="0" fillId="17" borderId="62" xfId="0" applyFill="1" applyBorder="1" applyAlignment="1" applyProtection="1">
      <alignment horizontal="center" vertical="center"/>
      <protection locked="0"/>
    </xf>
    <xf numFmtId="0" fontId="25" fillId="12" borderId="47" xfId="0" applyFont="1" applyFill="1" applyBorder="1" applyAlignment="1">
      <alignment horizontal="center" vertical="center"/>
    </xf>
    <xf numFmtId="0" fontId="25" fillId="12" borderId="45" xfId="0" applyFont="1" applyFill="1" applyBorder="1" applyAlignment="1">
      <alignment horizontal="center" vertical="center"/>
    </xf>
    <xf numFmtId="0" fontId="25" fillId="12" borderId="48" xfId="0" applyFont="1" applyFill="1" applyBorder="1" applyAlignment="1">
      <alignment horizontal="center" vertical="center"/>
    </xf>
    <xf numFmtId="0" fontId="0" fillId="9" borderId="63" xfId="0" applyFill="1" applyBorder="1" applyAlignment="1">
      <alignment horizontal="left" vertical="center"/>
    </xf>
    <xf numFmtId="0" fontId="0" fillId="5" borderId="31" xfId="0" applyFill="1" applyBorder="1" applyAlignment="1">
      <alignment horizontal="left" vertical="center" shrinkToFit="1"/>
    </xf>
    <xf numFmtId="0" fontId="0" fillId="5" borderId="59" xfId="0" applyFill="1" applyBorder="1" applyAlignment="1">
      <alignment horizontal="left" vertical="center" shrinkToFit="1"/>
    </xf>
    <xf numFmtId="0" fontId="0" fillId="5" borderId="12" xfId="0" applyFill="1" applyBorder="1" applyAlignment="1">
      <alignment horizontal="left" vertical="center"/>
    </xf>
    <xf numFmtId="0" fontId="0" fillId="5" borderId="64" xfId="0" applyFill="1" applyBorder="1" applyAlignment="1">
      <alignment horizontal="left" vertical="center"/>
    </xf>
    <xf numFmtId="0" fontId="0" fillId="5" borderId="65" xfId="0" applyFill="1" applyBorder="1" applyAlignment="1">
      <alignment horizontal="left" vertical="center"/>
    </xf>
    <xf numFmtId="0" fontId="0" fillId="5" borderId="66" xfId="0" applyFill="1" applyBorder="1" applyAlignment="1">
      <alignment horizontal="left" vertical="center"/>
    </xf>
    <xf numFmtId="0" fontId="0" fillId="9" borderId="50" xfId="0" applyFill="1" applyBorder="1" applyAlignment="1">
      <alignment horizontal="left" vertical="center"/>
    </xf>
    <xf numFmtId="0" fontId="0" fillId="8" borderId="6" xfId="0" applyFill="1" applyBorder="1" applyAlignment="1">
      <alignment horizontal="left" vertical="center" indent="1"/>
    </xf>
    <xf numFmtId="176" fontId="0" fillId="0" borderId="2" xfId="0" applyNumberFormat="1" applyBorder="1" applyAlignment="1" applyProtection="1">
      <alignment horizontal="center" vertical="center"/>
      <protection locked="0"/>
    </xf>
    <xf numFmtId="0" fontId="0" fillId="8" borderId="28" xfId="0" applyFill="1" applyBorder="1" applyAlignment="1">
      <alignment horizontal="left" vertical="center" indent="1"/>
    </xf>
    <xf numFmtId="0" fontId="0" fillId="8" borderId="14" xfId="0" applyFill="1" applyBorder="1" applyAlignment="1">
      <alignment horizontal="left" vertical="center" indent="1"/>
    </xf>
    <xf numFmtId="0" fontId="0" fillId="5" borderId="48" xfId="0" applyFill="1" applyBorder="1" applyAlignment="1">
      <alignment horizontal="left" vertical="center"/>
    </xf>
    <xf numFmtId="0" fontId="0" fillId="5" borderId="47" xfId="0" applyFill="1" applyBorder="1" applyAlignment="1">
      <alignment horizontal="left" vertical="center"/>
    </xf>
    <xf numFmtId="0" fontId="0" fillId="5" borderId="45" xfId="0" applyFill="1" applyBorder="1" applyAlignment="1">
      <alignment horizontal="left" vertical="center"/>
    </xf>
    <xf numFmtId="0" fontId="0" fillId="9" borderId="45" xfId="0" applyFill="1" applyBorder="1" applyAlignment="1">
      <alignment horizontal="left" vertical="center"/>
    </xf>
    <xf numFmtId="0" fontId="0" fillId="5" borderId="43" xfId="0" applyFill="1" applyBorder="1" applyAlignment="1">
      <alignment horizontal="left" vertical="center"/>
    </xf>
    <xf numFmtId="0" fontId="0" fillId="5" borderId="46" xfId="0" applyFill="1" applyBorder="1" applyAlignment="1">
      <alignment horizontal="left" vertical="center"/>
    </xf>
    <xf numFmtId="49" fontId="0" fillId="0" borderId="17" xfId="0" applyNumberFormat="1" applyBorder="1" applyAlignment="1" applyProtection="1">
      <alignment vertical="center" wrapText="1"/>
      <protection locked="0"/>
    </xf>
    <xf numFmtId="0" fontId="0" fillId="3" borderId="51" xfId="0" applyFill="1" applyBorder="1" applyAlignment="1">
      <alignment vertical="center" wrapText="1"/>
    </xf>
    <xf numFmtId="0" fontId="0" fillId="3" borderId="23" xfId="0" applyFill="1" applyBorder="1" applyAlignment="1">
      <alignment vertical="center" wrapText="1"/>
    </xf>
    <xf numFmtId="0" fontId="0" fillId="3" borderId="16" xfId="0" applyFill="1" applyBorder="1" applyAlignment="1">
      <alignment vertical="center" wrapText="1"/>
    </xf>
    <xf numFmtId="0" fontId="0" fillId="0" borderId="28" xfId="0"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4"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58" xfId="0" applyBorder="1" applyAlignment="1" applyProtection="1">
      <alignment vertical="center" wrapText="1"/>
      <protection locked="0"/>
    </xf>
    <xf numFmtId="49" fontId="0" fillId="0" borderId="48" xfId="0" applyNumberFormat="1" applyBorder="1" applyAlignment="1" applyProtection="1">
      <alignment vertical="center" wrapText="1"/>
      <protection locked="0"/>
    </xf>
    <xf numFmtId="0" fontId="0" fillId="0" borderId="67" xfId="0" applyBorder="1" applyAlignment="1" applyProtection="1">
      <alignment vertical="center" wrapText="1"/>
      <protection locked="0"/>
    </xf>
    <xf numFmtId="0" fontId="0" fillId="0" borderId="55" xfId="0" applyBorder="1" applyAlignment="1" applyProtection="1">
      <alignment vertical="center" wrapText="1"/>
      <protection locked="0"/>
    </xf>
    <xf numFmtId="0" fontId="0" fillId="3" borderId="68" xfId="0" applyFill="1" applyBorder="1" applyAlignment="1">
      <alignment vertical="center" wrapText="1"/>
    </xf>
    <xf numFmtId="0" fontId="0" fillId="0" borderId="16"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9" borderId="52" xfId="0" applyFill="1" applyBorder="1" applyAlignment="1">
      <alignment horizontal="left" vertical="center"/>
    </xf>
    <xf numFmtId="0" fontId="0" fillId="5" borderId="44" xfId="0" applyFill="1" applyBorder="1" applyAlignment="1">
      <alignment horizontal="left" vertical="center"/>
    </xf>
    <xf numFmtId="0" fontId="0" fillId="2" borderId="68" xfId="0" applyFill="1" applyBorder="1" applyAlignment="1">
      <alignment horizontal="center" vertical="center"/>
    </xf>
    <xf numFmtId="0" fontId="0" fillId="12" borderId="33" xfId="0" applyFill="1" applyBorder="1" applyAlignment="1">
      <alignment vertical="center"/>
    </xf>
    <xf numFmtId="0" fontId="0" fillId="2" borderId="17" xfId="0" applyFill="1" applyBorder="1" applyAlignment="1">
      <alignment horizontal="center" vertical="center"/>
    </xf>
    <xf numFmtId="0" fontId="0" fillId="8" borderId="69" xfId="0" applyFill="1" applyBorder="1" applyAlignment="1">
      <alignment horizontal="center" vertical="center"/>
    </xf>
    <xf numFmtId="0" fontId="0" fillId="12" borderId="54" xfId="0" applyFill="1" applyBorder="1"/>
    <xf numFmtId="0" fontId="0" fillId="12" borderId="13" xfId="0" applyFill="1" applyBorder="1"/>
    <xf numFmtId="0" fontId="0" fillId="12" borderId="12" xfId="0" applyFill="1" applyBorder="1"/>
    <xf numFmtId="0" fontId="0" fillId="18" borderId="0" xfId="0" applyFill="1"/>
    <xf numFmtId="0" fontId="25" fillId="14" borderId="23" xfId="0" applyFont="1" applyFill="1" applyBorder="1" applyAlignment="1">
      <alignment horizontal="center" vertical="center"/>
    </xf>
    <xf numFmtId="0" fontId="25" fillId="14" borderId="16" xfId="0" applyFont="1" applyFill="1" applyBorder="1" applyAlignment="1">
      <alignment horizontal="center" vertical="center"/>
    </xf>
    <xf numFmtId="0" fontId="0" fillId="8" borderId="55" xfId="0" applyFill="1" applyBorder="1" applyAlignment="1">
      <alignment horizontal="center" vertical="center"/>
    </xf>
    <xf numFmtId="0" fontId="0" fillId="4" borderId="51"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6" xfId="0" applyFill="1" applyBorder="1" applyAlignment="1">
      <alignment horizontal="center" vertical="center" wrapText="1"/>
    </xf>
    <xf numFmtId="0" fontId="0" fillId="8" borderId="69" xfId="0" applyFill="1" applyBorder="1" applyAlignment="1">
      <alignment horizontal="center" vertical="center" wrapText="1"/>
    </xf>
    <xf numFmtId="49" fontId="0" fillId="4" borderId="17" xfId="0" applyNumberFormat="1" applyFill="1" applyBorder="1" applyAlignment="1">
      <alignment horizontal="center" vertical="center"/>
    </xf>
    <xf numFmtId="0" fontId="0" fillId="9" borderId="31" xfId="0" applyFill="1" applyBorder="1" applyAlignment="1">
      <alignment horizontal="left" vertical="center"/>
    </xf>
    <xf numFmtId="0" fontId="0" fillId="9" borderId="59" xfId="0" applyFill="1" applyBorder="1" applyAlignment="1">
      <alignment horizontal="left" vertical="center"/>
    </xf>
    <xf numFmtId="0" fontId="0" fillId="9" borderId="65" xfId="0" applyFill="1" applyBorder="1" applyAlignment="1">
      <alignment horizontal="left" vertical="center"/>
    </xf>
    <xf numFmtId="0" fontId="0" fillId="9" borderId="70" xfId="0" applyFill="1" applyBorder="1" applyAlignment="1">
      <alignment horizontal="left" vertical="center"/>
    </xf>
    <xf numFmtId="0" fontId="0" fillId="5" borderId="59" xfId="0" applyFill="1" applyBorder="1" applyAlignment="1">
      <alignment horizontal="left" vertical="center"/>
    </xf>
    <xf numFmtId="0" fontId="25" fillId="14" borderId="38" xfId="0" applyFont="1" applyFill="1" applyBorder="1" applyAlignment="1">
      <alignment vertical="center" wrapText="1"/>
    </xf>
    <xf numFmtId="0" fontId="25" fillId="14" borderId="37" xfId="0" applyFont="1" applyFill="1" applyBorder="1" applyAlignment="1">
      <alignment horizontal="center" vertical="center" wrapText="1"/>
    </xf>
    <xf numFmtId="0" fontId="25" fillId="14" borderId="20" xfId="0" applyFont="1" applyFill="1" applyBorder="1" applyAlignment="1">
      <alignment horizontal="center" vertical="center" wrapText="1"/>
    </xf>
    <xf numFmtId="0" fontId="25" fillId="14" borderId="71" xfId="0" applyFont="1" applyFill="1" applyBorder="1" applyAlignment="1">
      <alignment vertical="center" wrapText="1"/>
    </xf>
    <xf numFmtId="0" fontId="25" fillId="14" borderId="20" xfId="0" applyFont="1" applyFill="1" applyBorder="1" applyAlignment="1">
      <alignment horizontal="right" vertical="center" wrapText="1"/>
    </xf>
    <xf numFmtId="0" fontId="0" fillId="0" borderId="20" xfId="0" applyBorder="1" applyAlignment="1" applyProtection="1">
      <alignment horizontal="right" vertical="center" wrapText="1"/>
      <protection locked="0"/>
    </xf>
    <xf numFmtId="0" fontId="0" fillId="0" borderId="21" xfId="0" applyBorder="1" applyAlignment="1" applyProtection="1">
      <alignment horizontal="right" vertical="center" wrapText="1"/>
      <protection locked="0"/>
    </xf>
    <xf numFmtId="0" fontId="25" fillId="14" borderId="71" xfId="0" applyFont="1" applyFill="1" applyBorder="1" applyAlignment="1">
      <alignment horizontal="center" vertical="center" wrapText="1"/>
    </xf>
    <xf numFmtId="0" fontId="25" fillId="14" borderId="71" xfId="0" applyFont="1" applyFill="1" applyBorder="1" applyAlignment="1">
      <alignment horizontal="right" vertical="center" wrapText="1"/>
    </xf>
    <xf numFmtId="0" fontId="0" fillId="4" borderId="37" xfId="0" applyFill="1" applyBorder="1" applyAlignment="1">
      <alignment horizontal="center" vertical="center" wrapText="1"/>
    </xf>
    <xf numFmtId="0" fontId="0" fillId="4" borderId="15" xfId="0" applyFill="1" applyBorder="1" applyAlignment="1">
      <alignment horizontal="center" vertical="center" wrapText="1"/>
    </xf>
    <xf numFmtId="181" fontId="25" fillId="14" borderId="92" xfId="0" applyNumberFormat="1" applyFont="1" applyFill="1" applyBorder="1" applyAlignment="1">
      <alignment horizontal="right" vertical="center" wrapText="1"/>
    </xf>
    <xf numFmtId="184" fontId="25" fillId="14" borderId="93" xfId="0" applyNumberFormat="1" applyFont="1" applyFill="1" applyBorder="1" applyAlignment="1">
      <alignment horizontal="right" vertical="center" wrapText="1"/>
    </xf>
    <xf numFmtId="49" fontId="25" fillId="14" borderId="94" xfId="0" applyNumberFormat="1" applyFont="1" applyFill="1" applyBorder="1" applyAlignment="1">
      <alignment horizontal="center" vertical="center" wrapText="1"/>
    </xf>
    <xf numFmtId="179" fontId="25" fillId="14" borderId="11" xfId="0" applyNumberFormat="1" applyFont="1" applyFill="1" applyBorder="1" applyAlignment="1">
      <alignment horizontal="right" vertical="center" wrapText="1"/>
    </xf>
    <xf numFmtId="184" fontId="25" fillId="14" borderId="95" xfId="0" applyNumberFormat="1" applyFont="1" applyFill="1" applyBorder="1" applyAlignment="1">
      <alignment horizontal="right" vertical="center" wrapText="1"/>
    </xf>
    <xf numFmtId="177" fontId="25" fillId="14" borderId="96" xfId="0" applyNumberFormat="1" applyFont="1" applyFill="1" applyBorder="1" applyAlignment="1">
      <alignment horizontal="center" vertical="center" wrapText="1"/>
    </xf>
    <xf numFmtId="179" fontId="25" fillId="14" borderId="59" xfId="0" applyNumberFormat="1" applyFont="1" applyFill="1" applyBorder="1" applyAlignment="1">
      <alignment horizontal="right" vertical="center" wrapText="1"/>
    </xf>
    <xf numFmtId="0" fontId="25" fillId="14" borderId="31" xfId="0" applyFont="1" applyFill="1" applyBorder="1" applyAlignment="1">
      <alignment vertical="center" wrapText="1"/>
    </xf>
    <xf numFmtId="181" fontId="25" fillId="14" borderId="97" xfId="0" applyNumberFormat="1" applyFont="1" applyFill="1" applyBorder="1" applyAlignment="1">
      <alignment horizontal="right" vertical="center" wrapText="1"/>
    </xf>
    <xf numFmtId="184" fontId="25" fillId="14" borderId="98" xfId="0" applyNumberFormat="1" applyFont="1" applyFill="1" applyBorder="1" applyAlignment="1">
      <alignment horizontal="right" vertical="center" wrapText="1"/>
    </xf>
    <xf numFmtId="49" fontId="25" fillId="14" borderId="99" xfId="0" applyNumberFormat="1" applyFont="1" applyFill="1" applyBorder="1" applyAlignment="1">
      <alignment horizontal="center" vertical="center" wrapText="1"/>
    </xf>
    <xf numFmtId="184" fontId="25" fillId="14" borderId="100" xfId="0" applyNumberFormat="1" applyFont="1" applyFill="1" applyBorder="1" applyAlignment="1">
      <alignment horizontal="right" vertical="center" wrapText="1"/>
    </xf>
    <xf numFmtId="49" fontId="25" fillId="14" borderId="101" xfId="0" applyNumberFormat="1" applyFont="1" applyFill="1" applyBorder="1" applyAlignment="1">
      <alignment horizontal="center" vertical="center" wrapText="1"/>
    </xf>
    <xf numFmtId="179" fontId="25" fillId="14" borderId="18" xfId="0" applyNumberFormat="1" applyFont="1" applyFill="1" applyBorder="1" applyAlignment="1">
      <alignment horizontal="right" vertical="center" wrapText="1"/>
    </xf>
    <xf numFmtId="0" fontId="25" fillId="14" borderId="30" xfId="0" applyFont="1" applyFill="1" applyBorder="1" applyAlignment="1">
      <alignment vertical="center" wrapText="1"/>
    </xf>
    <xf numFmtId="179" fontId="25" fillId="14" borderId="24" xfId="0" applyNumberFormat="1" applyFont="1" applyFill="1" applyBorder="1" applyAlignment="1">
      <alignment horizontal="right" vertical="center" wrapText="1"/>
    </xf>
    <xf numFmtId="0" fontId="0" fillId="0" borderId="92" xfId="0" applyBorder="1" applyAlignment="1" applyProtection="1">
      <alignment horizontal="right" vertical="center" wrapText="1"/>
      <protection locked="0"/>
    </xf>
    <xf numFmtId="184" fontId="0" fillId="0" borderId="93" xfId="0" applyNumberFormat="1" applyBorder="1" applyAlignment="1" applyProtection="1">
      <alignment horizontal="right" vertical="center" wrapText="1"/>
      <protection locked="0"/>
    </xf>
    <xf numFmtId="179" fontId="0" fillId="13" borderId="11" xfId="0" applyNumberFormat="1" applyFill="1" applyBorder="1" applyAlignment="1">
      <alignment horizontal="right" vertical="center" wrapText="1"/>
    </xf>
    <xf numFmtId="184" fontId="0" fillId="0" borderId="100" xfId="0" applyNumberFormat="1" applyBorder="1" applyAlignment="1" applyProtection="1">
      <alignment horizontal="right" vertical="center" wrapText="1"/>
      <protection locked="0"/>
    </xf>
    <xf numFmtId="49" fontId="0" fillId="0" borderId="71" xfId="0" applyNumberFormat="1" applyBorder="1" applyAlignment="1" applyProtection="1">
      <alignment horizontal="left" vertical="center" wrapText="1"/>
      <protection locked="0"/>
    </xf>
    <xf numFmtId="184" fontId="0" fillId="0" borderId="95" xfId="0" applyNumberFormat="1" applyBorder="1" applyAlignment="1" applyProtection="1">
      <alignment horizontal="right" vertical="center" wrapText="1"/>
      <protection locked="0"/>
    </xf>
    <xf numFmtId="179" fontId="0" fillId="13" borderId="18" xfId="0" applyNumberFormat="1" applyFill="1" applyBorder="1" applyAlignment="1">
      <alignment horizontal="right" vertical="center" wrapText="1"/>
    </xf>
    <xf numFmtId="49" fontId="0" fillId="0" borderId="20" xfId="0" applyNumberFormat="1" applyBorder="1" applyAlignment="1" applyProtection="1">
      <alignment horizontal="left" vertical="center" wrapText="1"/>
      <protection locked="0"/>
    </xf>
    <xf numFmtId="0" fontId="0" fillId="0" borderId="102" xfId="0" applyBorder="1" applyAlignment="1" applyProtection="1">
      <alignment horizontal="right" vertical="center" wrapText="1"/>
      <protection locked="0"/>
    </xf>
    <xf numFmtId="184" fontId="0" fillId="0" borderId="103" xfId="0" applyNumberFormat="1" applyBorder="1" applyAlignment="1" applyProtection="1">
      <alignment horizontal="right" vertical="center" wrapText="1"/>
      <protection locked="0"/>
    </xf>
    <xf numFmtId="179" fontId="0" fillId="13" borderId="5" xfId="0" applyNumberFormat="1" applyFill="1" applyBorder="1" applyAlignment="1">
      <alignment horizontal="right" vertical="center" wrapText="1"/>
    </xf>
    <xf numFmtId="184" fontId="0" fillId="0" borderId="104" xfId="0" applyNumberFormat="1" applyBorder="1" applyAlignment="1" applyProtection="1">
      <alignment horizontal="right" vertical="center" wrapText="1"/>
      <protection locked="0"/>
    </xf>
    <xf numFmtId="179" fontId="0" fillId="13" borderId="17" xfId="0" applyNumberFormat="1" applyFill="1" applyBorder="1" applyAlignment="1">
      <alignment horizontal="right" vertical="center" wrapText="1"/>
    </xf>
    <xf numFmtId="49" fontId="0" fillId="0" borderId="21" xfId="0" applyNumberFormat="1" applyBorder="1" applyAlignment="1" applyProtection="1">
      <alignment horizontal="left" vertical="center" wrapText="1"/>
      <protection locked="0"/>
    </xf>
    <xf numFmtId="182" fontId="25" fillId="14" borderId="38" xfId="0" applyNumberFormat="1" applyFont="1" applyFill="1" applyBorder="1" applyAlignment="1">
      <alignment horizontal="left" vertical="center" wrapText="1"/>
    </xf>
    <xf numFmtId="182" fontId="25" fillId="14" borderId="37" xfId="0" applyNumberFormat="1" applyFont="1" applyFill="1" applyBorder="1" applyAlignment="1">
      <alignment horizontal="left" vertical="center" wrapText="1"/>
    </xf>
    <xf numFmtId="182" fontId="0" fillId="0" borderId="38" xfId="0" applyNumberFormat="1" applyBorder="1" applyAlignment="1" applyProtection="1">
      <alignment horizontal="left" vertical="center" wrapText="1"/>
      <protection locked="0"/>
    </xf>
    <xf numFmtId="182" fontId="0" fillId="0" borderId="37" xfId="0" applyNumberFormat="1" applyBorder="1" applyAlignment="1" applyProtection="1">
      <alignment horizontal="left" vertical="center" wrapText="1"/>
      <protection locked="0"/>
    </xf>
    <xf numFmtId="182" fontId="0" fillId="0" borderId="15" xfId="0" applyNumberFormat="1" applyBorder="1" applyAlignment="1" applyProtection="1">
      <alignment horizontal="left" vertical="center" wrapText="1"/>
      <protection locked="0"/>
    </xf>
    <xf numFmtId="182" fontId="25" fillId="14" borderId="60" xfId="0" applyNumberFormat="1" applyFont="1" applyFill="1" applyBorder="1" applyAlignment="1">
      <alignment horizontal="left" vertical="center" wrapText="1"/>
    </xf>
    <xf numFmtId="182" fontId="25" fillId="14" borderId="67" xfId="0" applyNumberFormat="1" applyFont="1" applyFill="1" applyBorder="1" applyAlignment="1">
      <alignment horizontal="left" vertical="center" wrapText="1"/>
    </xf>
    <xf numFmtId="182" fontId="0" fillId="0" borderId="60" xfId="0" applyNumberFormat="1" applyBorder="1" applyAlignment="1" applyProtection="1">
      <alignment horizontal="left" vertical="center" wrapText="1"/>
      <protection locked="0"/>
    </xf>
    <xf numFmtId="182" fontId="0" fillId="0" borderId="67" xfId="0" applyNumberFormat="1" applyBorder="1" applyAlignment="1" applyProtection="1">
      <alignment horizontal="left" vertical="center" wrapText="1"/>
      <protection locked="0"/>
    </xf>
    <xf numFmtId="182" fontId="0" fillId="0" borderId="55" xfId="0" applyNumberFormat="1" applyBorder="1" applyAlignment="1" applyProtection="1">
      <alignment horizontal="left" vertical="center" wrapText="1"/>
      <protection locked="0"/>
    </xf>
    <xf numFmtId="49" fontId="0" fillId="4" borderId="44" xfId="0" applyNumberFormat="1" applyFill="1" applyBorder="1" applyAlignment="1">
      <alignment horizontal="center" vertical="center"/>
    </xf>
    <xf numFmtId="0" fontId="0" fillId="8" borderId="5" xfId="0" applyFill="1" applyBorder="1" applyAlignment="1">
      <alignment horizontal="center" vertical="center"/>
    </xf>
    <xf numFmtId="0" fontId="0" fillId="8" borderId="44" xfId="0" applyFill="1" applyBorder="1" applyAlignment="1">
      <alignment horizontal="center" vertical="center"/>
    </xf>
    <xf numFmtId="0" fontId="0" fillId="4" borderId="35" xfId="0" applyFill="1" applyBorder="1" applyAlignment="1">
      <alignment horizontal="center" vertical="center"/>
    </xf>
    <xf numFmtId="180" fontId="25" fillId="14" borderId="105" xfId="0" applyNumberFormat="1" applyFont="1" applyFill="1" applyBorder="1" applyAlignment="1">
      <alignment horizontal="right" vertical="center" wrapText="1"/>
    </xf>
    <xf numFmtId="180" fontId="25" fillId="14" borderId="106" xfId="0" applyNumberFormat="1" applyFont="1" applyFill="1" applyBorder="1" applyAlignment="1">
      <alignment horizontal="right" vertical="center" wrapText="1"/>
    </xf>
    <xf numFmtId="0" fontId="0" fillId="0" borderId="106" xfId="0" applyBorder="1" applyAlignment="1" applyProtection="1">
      <alignment horizontal="right" vertical="center" wrapText="1"/>
      <protection locked="0"/>
    </xf>
    <xf numFmtId="0" fontId="0" fillId="0" borderId="105" xfId="0" applyBorder="1" applyAlignment="1" applyProtection="1">
      <alignment horizontal="right" vertical="center" wrapText="1"/>
      <protection locked="0"/>
    </xf>
    <xf numFmtId="0" fontId="0" fillId="0" borderId="107" xfId="0" applyBorder="1" applyAlignment="1" applyProtection="1">
      <alignment horizontal="right" vertical="center" wrapText="1"/>
      <protection locked="0"/>
    </xf>
    <xf numFmtId="49" fontId="0" fillId="0" borderId="0" xfId="0" applyNumberFormat="1" applyAlignment="1">
      <alignment horizontal="center" vertical="center" wrapText="1"/>
    </xf>
    <xf numFmtId="0" fontId="7" fillId="0" borderId="0" xfId="0" applyFont="1"/>
    <xf numFmtId="0" fontId="0" fillId="17" borderId="11" xfId="0" applyFill="1" applyBorder="1" applyAlignment="1" applyProtection="1">
      <alignment horizontal="center" vertical="center" wrapText="1"/>
      <protection locked="0"/>
    </xf>
    <xf numFmtId="0" fontId="0" fillId="17" borderId="52" xfId="0" applyFill="1" applyBorder="1" applyAlignment="1" applyProtection="1">
      <alignment vertical="center" wrapText="1"/>
      <protection locked="0"/>
    </xf>
    <xf numFmtId="0" fontId="0" fillId="17" borderId="37" xfId="0" applyFill="1" applyBorder="1" applyAlignment="1" applyProtection="1">
      <alignment vertical="center" wrapText="1"/>
      <protection locked="0"/>
    </xf>
    <xf numFmtId="0" fontId="0" fillId="17" borderId="44" xfId="0" applyFill="1" applyBorder="1" applyAlignment="1" applyProtection="1">
      <alignment vertical="center" wrapText="1"/>
      <protection locked="0"/>
    </xf>
    <xf numFmtId="0" fontId="0" fillId="17" borderId="15" xfId="0" applyFill="1" applyBorder="1" applyAlignment="1" applyProtection="1">
      <alignment vertical="center" wrapText="1"/>
      <protection locked="0"/>
    </xf>
    <xf numFmtId="0" fontId="0" fillId="17" borderId="59" xfId="0" applyFill="1" applyBorder="1" applyAlignment="1" applyProtection="1">
      <alignment vertical="center" wrapText="1"/>
      <protection locked="0"/>
    </xf>
    <xf numFmtId="0" fontId="0" fillId="17" borderId="17" xfId="0" applyFill="1" applyBorder="1" applyAlignment="1" applyProtection="1">
      <alignment vertical="center" wrapText="1"/>
      <protection locked="0"/>
    </xf>
    <xf numFmtId="49" fontId="0" fillId="17" borderId="12" xfId="0" applyNumberFormat="1" applyFill="1" applyBorder="1" applyAlignment="1" applyProtection="1">
      <alignment vertical="center" wrapText="1"/>
      <protection locked="0"/>
    </xf>
    <xf numFmtId="49" fontId="0" fillId="17" borderId="11" xfId="0" applyNumberFormat="1" applyFill="1" applyBorder="1" applyAlignment="1" applyProtection="1">
      <alignment vertical="center" wrapText="1"/>
      <protection locked="0"/>
    </xf>
    <xf numFmtId="0" fontId="0" fillId="17" borderId="61" xfId="0" applyFill="1" applyBorder="1" applyAlignment="1" applyProtection="1">
      <alignment vertical="center" wrapText="1"/>
      <protection locked="0"/>
    </xf>
    <xf numFmtId="0" fontId="0" fillId="17" borderId="20" xfId="0" applyFill="1" applyBorder="1" applyAlignment="1" applyProtection="1">
      <alignment vertical="center" wrapText="1"/>
      <protection locked="0"/>
    </xf>
    <xf numFmtId="0" fontId="0" fillId="17" borderId="21" xfId="0" applyFill="1" applyBorder="1" applyAlignment="1" applyProtection="1">
      <alignment vertical="center" wrapText="1"/>
      <protection locked="0"/>
    </xf>
    <xf numFmtId="0" fontId="0" fillId="17" borderId="71" xfId="0" applyFill="1" applyBorder="1" applyAlignment="1" applyProtection="1">
      <alignment vertical="center"/>
      <protection locked="0"/>
    </xf>
    <xf numFmtId="0" fontId="0" fillId="17" borderId="20" xfId="0" applyFill="1" applyBorder="1" applyAlignment="1" applyProtection="1">
      <alignment vertical="center"/>
      <protection locked="0"/>
    </xf>
    <xf numFmtId="0" fontId="0" fillId="17" borderId="21" xfId="0" applyFill="1" applyBorder="1" applyAlignment="1" applyProtection="1">
      <alignment vertical="center"/>
      <protection locked="0"/>
    </xf>
    <xf numFmtId="0" fontId="0" fillId="17" borderId="61" xfId="0" applyFill="1" applyBorder="1" applyAlignment="1" applyProtection="1">
      <alignment horizontal="center" vertical="center"/>
      <protection locked="0"/>
    </xf>
    <xf numFmtId="0" fontId="0" fillId="17" borderId="70" xfId="0" applyFill="1" applyBorder="1" applyAlignment="1" applyProtection="1">
      <alignment horizontal="center" vertical="center"/>
      <protection locked="0"/>
    </xf>
    <xf numFmtId="0" fontId="0" fillId="17" borderId="52" xfId="0" applyFill="1" applyBorder="1" applyAlignment="1" applyProtection="1">
      <alignment horizontal="center" vertical="center"/>
      <protection locked="0"/>
    </xf>
    <xf numFmtId="0" fontId="0" fillId="17" borderId="18" xfId="0" applyFill="1" applyBorder="1" applyAlignment="1" applyProtection="1">
      <alignment horizontal="center" vertical="center"/>
      <protection locked="0"/>
    </xf>
    <xf numFmtId="0" fontId="0" fillId="17" borderId="44" xfId="0" applyFill="1" applyBorder="1" applyAlignment="1" applyProtection="1">
      <alignment horizontal="center" vertical="center"/>
      <protection locked="0"/>
    </xf>
    <xf numFmtId="0" fontId="0" fillId="17" borderId="17" xfId="0" applyFill="1" applyBorder="1" applyAlignment="1" applyProtection="1">
      <alignment horizontal="center" vertical="center"/>
      <protection locked="0"/>
    </xf>
    <xf numFmtId="0" fontId="0" fillId="17" borderId="36" xfId="0" applyFill="1" applyBorder="1" applyAlignment="1" applyProtection="1">
      <alignment horizontal="center" vertical="center"/>
      <protection locked="0"/>
    </xf>
    <xf numFmtId="0" fontId="0" fillId="17" borderId="37" xfId="0" applyFill="1" applyBorder="1" applyAlignment="1" applyProtection="1">
      <alignment horizontal="center" vertical="center"/>
      <protection locked="0"/>
    </xf>
    <xf numFmtId="0" fontId="0" fillId="17" borderId="15" xfId="0" applyFill="1" applyBorder="1" applyAlignment="1" applyProtection="1">
      <alignment horizontal="center" vertical="center"/>
      <protection locked="0"/>
    </xf>
    <xf numFmtId="0" fontId="0" fillId="17" borderId="69" xfId="0" applyFill="1" applyBorder="1" applyAlignment="1" applyProtection="1">
      <alignment vertical="center"/>
      <protection locked="0"/>
    </xf>
    <xf numFmtId="0" fontId="0" fillId="17" borderId="19" xfId="0" applyFill="1" applyBorder="1" applyAlignment="1" applyProtection="1">
      <alignment vertical="center"/>
      <protection locked="0"/>
    </xf>
    <xf numFmtId="0" fontId="0" fillId="17" borderId="51" xfId="0" applyFill="1" applyBorder="1" applyAlignment="1" applyProtection="1">
      <alignment horizontal="center" vertical="center" wrapText="1"/>
      <protection locked="0"/>
    </xf>
    <xf numFmtId="0" fontId="0" fillId="17" borderId="16" xfId="0" applyFill="1" applyBorder="1" applyAlignment="1" applyProtection="1">
      <alignment horizontal="center" vertical="center" wrapText="1"/>
      <protection locked="0"/>
    </xf>
    <xf numFmtId="0" fontId="0" fillId="17" borderId="52" xfId="0" applyFill="1" applyBorder="1" applyAlignment="1" applyProtection="1">
      <alignment horizontal="center" vertical="center" wrapText="1"/>
      <protection locked="0"/>
    </xf>
    <xf numFmtId="0" fontId="0" fillId="17" borderId="18" xfId="0" applyFill="1" applyBorder="1" applyAlignment="1" applyProtection="1">
      <alignment horizontal="center" vertical="center" wrapText="1"/>
      <protection locked="0"/>
    </xf>
    <xf numFmtId="0" fontId="0" fillId="17" borderId="44" xfId="0" applyFill="1" applyBorder="1" applyAlignment="1" applyProtection="1">
      <alignment horizontal="center" vertical="center" wrapText="1"/>
      <protection locked="0"/>
    </xf>
    <xf numFmtId="0" fontId="0" fillId="17" borderId="17" xfId="0" applyFill="1" applyBorder="1" applyAlignment="1" applyProtection="1">
      <alignment horizontal="center" vertical="center" wrapText="1"/>
      <protection locked="0"/>
    </xf>
    <xf numFmtId="0" fontId="0" fillId="17" borderId="13" xfId="0" applyFill="1" applyBorder="1" applyAlignment="1" applyProtection="1">
      <alignment vertical="center"/>
      <protection locked="0"/>
    </xf>
    <xf numFmtId="0" fontId="0" fillId="17" borderId="14" xfId="0" applyFill="1" applyBorder="1" applyAlignment="1" applyProtection="1">
      <alignment vertical="center"/>
      <protection locked="0"/>
    </xf>
    <xf numFmtId="0" fontId="0" fillId="17" borderId="71" xfId="0" applyFill="1" applyBorder="1" applyAlignment="1" applyProtection="1">
      <alignment vertical="center" wrapText="1"/>
      <protection locked="0"/>
    </xf>
    <xf numFmtId="0" fontId="0" fillId="17" borderId="61" xfId="0" applyFill="1" applyBorder="1" applyAlignment="1" applyProtection="1">
      <alignment horizontal="center" vertical="center" wrapText="1"/>
      <protection locked="0"/>
    </xf>
    <xf numFmtId="0" fontId="0" fillId="17" borderId="59" xfId="0" applyFill="1" applyBorder="1" applyAlignment="1" applyProtection="1">
      <alignment horizontal="center" vertical="center" wrapText="1"/>
      <protection locked="0"/>
    </xf>
    <xf numFmtId="0" fontId="0" fillId="17" borderId="47" xfId="0" applyFill="1" applyBorder="1" applyAlignment="1" applyProtection="1">
      <alignment vertical="center" wrapText="1"/>
      <protection locked="0"/>
    </xf>
    <xf numFmtId="0" fontId="0" fillId="17" borderId="45" xfId="0" applyFill="1" applyBorder="1" applyAlignment="1" applyProtection="1">
      <alignment vertical="center" wrapText="1"/>
      <protection locked="0"/>
    </xf>
    <xf numFmtId="0" fontId="0" fillId="17" borderId="46" xfId="0" applyFill="1" applyBorder="1" applyAlignment="1" applyProtection="1">
      <alignment vertical="center" wrapText="1"/>
      <protection locked="0"/>
    </xf>
    <xf numFmtId="0" fontId="0" fillId="17" borderId="72" xfId="0" applyFill="1" applyBorder="1" applyAlignment="1" applyProtection="1">
      <alignment horizontal="center" vertical="center"/>
      <protection locked="0"/>
    </xf>
    <xf numFmtId="0" fontId="0" fillId="17" borderId="56" xfId="0" applyFill="1" applyBorder="1" applyAlignment="1" applyProtection="1">
      <alignment horizontal="center" vertical="center"/>
      <protection locked="0"/>
    </xf>
    <xf numFmtId="0" fontId="0" fillId="17" borderId="73" xfId="0" applyFill="1" applyBorder="1" applyAlignment="1" applyProtection="1">
      <alignment horizontal="center" vertical="center"/>
      <protection locked="0"/>
    </xf>
    <xf numFmtId="0" fontId="0" fillId="17" borderId="19" xfId="0" applyFill="1" applyBorder="1" applyAlignment="1" applyProtection="1">
      <alignment horizontal="center" vertical="center"/>
      <protection locked="0"/>
    </xf>
    <xf numFmtId="0" fontId="0" fillId="17" borderId="20" xfId="0" applyFill="1" applyBorder="1" applyAlignment="1" applyProtection="1">
      <alignment horizontal="center" vertical="center"/>
      <protection locked="0"/>
    </xf>
    <xf numFmtId="0" fontId="0" fillId="17" borderId="21" xfId="0" applyFill="1" applyBorder="1" applyAlignment="1" applyProtection="1">
      <alignment horizontal="center" vertical="center"/>
      <protection locked="0"/>
    </xf>
    <xf numFmtId="0" fontId="0" fillId="17" borderId="5" xfId="0" applyFill="1" applyBorder="1" applyAlignment="1" applyProtection="1">
      <alignment horizontal="center" vertical="center"/>
      <protection locked="0"/>
    </xf>
    <xf numFmtId="0" fontId="0" fillId="17" borderId="24" xfId="0" applyFill="1" applyBorder="1" applyAlignment="1" applyProtection="1">
      <alignment horizontal="center" vertical="center"/>
      <protection locked="0"/>
    </xf>
    <xf numFmtId="0" fontId="0" fillId="17" borderId="20" xfId="0" applyFill="1" applyBorder="1" applyAlignment="1" applyProtection="1">
      <alignment horizontal="center" vertical="center" wrapText="1"/>
      <protection locked="0"/>
    </xf>
    <xf numFmtId="0" fontId="0" fillId="17" borderId="21" xfId="0" applyFill="1" applyBorder="1" applyAlignment="1" applyProtection="1">
      <alignment horizontal="center" vertical="center" wrapText="1"/>
      <protection locked="0"/>
    </xf>
    <xf numFmtId="0" fontId="0" fillId="17" borderId="94" xfId="0" applyFill="1" applyBorder="1" applyAlignment="1" applyProtection="1">
      <alignment horizontal="center" vertical="center" wrapText="1"/>
      <protection locked="0"/>
    </xf>
    <xf numFmtId="0" fontId="0" fillId="17" borderId="108" xfId="0" applyFill="1" applyBorder="1" applyAlignment="1" applyProtection="1">
      <alignment horizontal="center" vertical="center" wrapText="1"/>
      <protection locked="0"/>
    </xf>
    <xf numFmtId="0" fontId="0" fillId="17" borderId="101" xfId="0" applyFill="1" applyBorder="1" applyAlignment="1" applyProtection="1">
      <alignment horizontal="center" vertical="center" wrapText="1"/>
      <protection locked="0"/>
    </xf>
    <xf numFmtId="0" fontId="0" fillId="17" borderId="96" xfId="0" applyFill="1" applyBorder="1" applyAlignment="1" applyProtection="1">
      <alignment horizontal="center" vertical="center" wrapText="1"/>
      <protection locked="0"/>
    </xf>
    <xf numFmtId="0" fontId="0" fillId="17" borderId="109" xfId="0" applyFill="1" applyBorder="1" applyAlignment="1" applyProtection="1">
      <alignment horizontal="center" vertical="center" wrapText="1"/>
      <protection locked="0"/>
    </xf>
    <xf numFmtId="0" fontId="25" fillId="14" borderId="26" xfId="0" applyFont="1" applyFill="1" applyBorder="1" applyAlignment="1">
      <alignment vertical="center" wrapText="1"/>
    </xf>
    <xf numFmtId="49" fontId="0" fillId="0" borderId="31" xfId="0" applyNumberFormat="1" applyBorder="1" applyAlignment="1" applyProtection="1">
      <alignment vertical="center" wrapText="1"/>
      <protection locked="0"/>
    </xf>
    <xf numFmtId="49" fontId="0" fillId="0" borderId="35" xfId="0" applyNumberFormat="1" applyBorder="1" applyAlignment="1" applyProtection="1">
      <alignment vertical="center" wrapText="1"/>
      <protection locked="0"/>
    </xf>
    <xf numFmtId="0" fontId="0" fillId="11" borderId="71" xfId="0" applyFill="1" applyBorder="1" applyAlignment="1">
      <alignment vertical="center" wrapText="1"/>
    </xf>
    <xf numFmtId="0" fontId="0" fillId="11" borderId="21" xfId="0" applyFill="1" applyBorder="1" applyAlignment="1">
      <alignment vertical="center" wrapText="1"/>
    </xf>
    <xf numFmtId="0" fontId="0" fillId="11" borderId="38" xfId="0" applyFill="1" applyBorder="1" applyAlignment="1">
      <alignment vertical="center" wrapText="1"/>
    </xf>
    <xf numFmtId="0" fontId="0" fillId="11" borderId="37" xfId="0" applyFill="1" applyBorder="1" applyAlignment="1">
      <alignment horizontal="center" vertical="center"/>
    </xf>
    <xf numFmtId="49" fontId="0" fillId="0" borderId="20" xfId="0" applyNumberFormat="1" applyBorder="1" applyAlignment="1" applyProtection="1">
      <alignment vertical="center" wrapText="1"/>
      <protection locked="0"/>
    </xf>
    <xf numFmtId="49" fontId="0" fillId="0" borderId="21" xfId="0" applyNumberFormat="1" applyBorder="1" applyAlignment="1" applyProtection="1">
      <alignment vertical="center" wrapText="1"/>
      <protection locked="0"/>
    </xf>
    <xf numFmtId="0" fontId="0" fillId="18" borderId="17" xfId="0" applyFill="1" applyBorder="1" applyAlignment="1">
      <alignment horizontal="center" vertical="center"/>
    </xf>
    <xf numFmtId="0" fontId="0" fillId="11" borderId="1" xfId="0" applyFill="1" applyBorder="1" applyAlignment="1">
      <alignment horizontal="center" vertical="center"/>
    </xf>
    <xf numFmtId="0" fontId="25" fillId="14" borderId="58" xfId="0" applyFont="1" applyFill="1" applyBorder="1" applyAlignment="1">
      <alignment vertical="center"/>
    </xf>
    <xf numFmtId="0" fontId="25" fillId="14" borderId="60" xfId="0" applyFont="1" applyFill="1" applyBorder="1" applyAlignment="1">
      <alignment vertical="center"/>
    </xf>
    <xf numFmtId="0" fontId="26" fillId="11" borderId="27" xfId="0" applyFont="1" applyFill="1" applyBorder="1" applyAlignment="1">
      <alignment horizontal="center" vertical="center" wrapText="1"/>
    </xf>
    <xf numFmtId="0" fontId="0" fillId="11" borderId="74" xfId="0" applyFill="1" applyBorder="1" applyAlignment="1">
      <alignment horizontal="center" vertical="center" wrapText="1"/>
    </xf>
    <xf numFmtId="0" fontId="16" fillId="8" borderId="1" xfId="0" applyFont="1" applyFill="1" applyBorder="1" applyAlignment="1">
      <alignment horizontal="center" vertical="center"/>
    </xf>
    <xf numFmtId="0" fontId="16" fillId="8" borderId="75" xfId="0" applyFont="1" applyFill="1" applyBorder="1" applyAlignment="1">
      <alignment horizontal="center" vertical="center"/>
    </xf>
    <xf numFmtId="0" fontId="16" fillId="11" borderId="75" xfId="0" applyFont="1" applyFill="1" applyBorder="1" applyAlignment="1">
      <alignment horizontal="center" vertical="center"/>
    </xf>
    <xf numFmtId="0" fontId="0" fillId="12" borderId="10" xfId="0" applyFill="1" applyBorder="1"/>
    <xf numFmtId="0" fontId="0" fillId="8" borderId="75" xfId="0" applyFill="1" applyBorder="1" applyAlignment="1">
      <alignment horizontal="center" vertical="center"/>
    </xf>
    <xf numFmtId="0" fontId="3" fillId="8" borderId="91" xfId="0" applyFont="1" applyFill="1" applyBorder="1" applyAlignment="1">
      <alignment horizontal="center" vertical="center" wrapText="1"/>
    </xf>
    <xf numFmtId="178" fontId="25" fillId="14" borderId="36" xfId="0" applyNumberFormat="1" applyFont="1" applyFill="1" applyBorder="1" applyAlignment="1">
      <alignment horizontal="center" vertical="center" wrapText="1"/>
    </xf>
    <xf numFmtId="0" fontId="0" fillId="0" borderId="37"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178" fontId="0" fillId="0" borderId="37" xfId="0" applyNumberFormat="1" applyBorder="1" applyAlignment="1" applyProtection="1">
      <alignment horizontal="center" vertical="center" wrapText="1"/>
      <protection locked="0"/>
    </xf>
    <xf numFmtId="0" fontId="0" fillId="19" borderId="0" xfId="0" applyFill="1" applyAlignment="1">
      <alignment vertical="top" wrapText="1"/>
    </xf>
    <xf numFmtId="0" fontId="0" fillId="6" borderId="0" xfId="0" applyFill="1" applyAlignment="1">
      <alignment vertical="top" wrapText="1"/>
    </xf>
    <xf numFmtId="0" fontId="0" fillId="19" borderId="0" xfId="0" applyFill="1" applyAlignment="1">
      <alignment vertical="center"/>
    </xf>
    <xf numFmtId="0" fontId="0" fillId="6" borderId="0" xfId="0" applyFill="1" applyAlignment="1">
      <alignment vertical="center"/>
    </xf>
    <xf numFmtId="0" fontId="3" fillId="20" borderId="0" xfId="0" applyFont="1" applyFill="1" applyAlignment="1">
      <alignment vertical="top"/>
    </xf>
    <xf numFmtId="0" fontId="3" fillId="0" borderId="91" xfId="0" applyFont="1" applyBorder="1" applyAlignment="1">
      <alignment horizontal="left" vertical="center" wrapText="1"/>
    </xf>
    <xf numFmtId="0" fontId="0" fillId="18" borderId="110" xfId="0" applyFill="1" applyBorder="1" applyAlignment="1">
      <alignment vertical="center"/>
    </xf>
    <xf numFmtId="0" fontId="0" fillId="11" borderId="111" xfId="0" applyFill="1" applyBorder="1" applyAlignment="1">
      <alignment vertical="center" wrapText="1"/>
    </xf>
    <xf numFmtId="0" fontId="0" fillId="0" borderId="10" xfId="0" applyBorder="1" applyAlignment="1">
      <alignment vertical="center"/>
    </xf>
    <xf numFmtId="0" fontId="0" fillId="21" borderId="112" xfId="0" applyFill="1" applyBorder="1" applyAlignment="1">
      <alignment vertical="center" wrapText="1"/>
    </xf>
    <xf numFmtId="0" fontId="0" fillId="18" borderId="113" xfId="0" applyFill="1" applyBorder="1" applyAlignment="1">
      <alignment vertical="center"/>
    </xf>
    <xf numFmtId="0" fontId="0" fillId="0" borderId="4" xfId="0" applyBorder="1" applyAlignment="1">
      <alignment horizontal="center" vertical="top"/>
    </xf>
    <xf numFmtId="0" fontId="0" fillId="0" borderId="10" xfId="0" applyBorder="1" applyAlignment="1">
      <alignment horizontal="center" vertical="top"/>
    </xf>
    <xf numFmtId="0" fontId="0" fillId="22" borderId="69" xfId="0" applyFill="1" applyBorder="1" applyAlignment="1">
      <alignment horizontal="center" vertical="center" wrapText="1"/>
    </xf>
    <xf numFmtId="0" fontId="0" fillId="22" borderId="76" xfId="0" applyFill="1" applyBorder="1" applyAlignment="1">
      <alignment horizontal="center" vertical="center" wrapText="1"/>
    </xf>
    <xf numFmtId="0" fontId="0" fillId="17" borderId="69" xfId="0" applyFill="1" applyBorder="1" applyAlignment="1">
      <alignment horizontal="center" vertical="center"/>
    </xf>
    <xf numFmtId="0" fontId="0" fillId="17" borderId="69" xfId="0" applyFill="1" applyBorder="1" applyAlignment="1">
      <alignment horizontal="center" vertical="center" wrapText="1"/>
    </xf>
    <xf numFmtId="0" fontId="0" fillId="17" borderId="76" xfId="0" applyFill="1" applyBorder="1" applyAlignment="1">
      <alignment horizontal="center" vertical="center" wrapText="1"/>
    </xf>
    <xf numFmtId="0" fontId="0" fillId="23" borderId="69" xfId="0" applyFill="1" applyBorder="1" applyAlignment="1">
      <alignment horizontal="center" vertical="center" wrapText="1"/>
    </xf>
    <xf numFmtId="0" fontId="0" fillId="23" borderId="76" xfId="0" applyFill="1" applyBorder="1" applyAlignment="1">
      <alignment horizontal="center" vertical="center" wrapText="1"/>
    </xf>
    <xf numFmtId="0" fontId="27" fillId="24" borderId="69" xfId="0" applyFont="1" applyFill="1" applyBorder="1" applyAlignment="1">
      <alignment horizontal="center" vertical="center"/>
    </xf>
    <xf numFmtId="0" fontId="27" fillId="24" borderId="69" xfId="0" applyFont="1" applyFill="1" applyBorder="1" applyAlignment="1">
      <alignment horizontal="center" vertical="center" wrapText="1"/>
    </xf>
    <xf numFmtId="0" fontId="27" fillId="24" borderId="76" xfId="0" applyFont="1" applyFill="1" applyBorder="1" applyAlignment="1">
      <alignment horizontal="center" vertical="center" wrapText="1"/>
    </xf>
    <xf numFmtId="0" fontId="27" fillId="24" borderId="76" xfId="0" applyFont="1" applyFill="1" applyBorder="1" applyAlignment="1">
      <alignment horizontal="center" vertical="center"/>
    </xf>
    <xf numFmtId="0" fontId="0" fillId="17" borderId="5" xfId="0" applyFill="1" applyBorder="1" applyAlignment="1" applyProtection="1">
      <alignment vertical="center" wrapText="1"/>
      <protection locked="0"/>
    </xf>
    <xf numFmtId="0" fontId="25" fillId="14" borderId="45" xfId="0" applyFont="1" applyFill="1" applyBorder="1" applyAlignment="1">
      <alignment vertical="center" wrapText="1"/>
    </xf>
    <xf numFmtId="0" fontId="0" fillId="17" borderId="20" xfId="0" applyFill="1" applyBorder="1" applyAlignment="1" applyProtection="1">
      <alignment horizontal="left" vertical="center" wrapText="1"/>
      <protection locked="0"/>
    </xf>
    <xf numFmtId="0" fontId="0" fillId="17" borderId="21" xfId="0" applyFill="1" applyBorder="1" applyAlignment="1" applyProtection="1">
      <alignment horizontal="left" vertical="center" wrapText="1"/>
      <protection locked="0"/>
    </xf>
    <xf numFmtId="0" fontId="25" fillId="14" borderId="24" xfId="0" applyFont="1" applyFill="1" applyBorder="1" applyAlignment="1">
      <alignment vertical="center"/>
    </xf>
    <xf numFmtId="0" fontId="25" fillId="14" borderId="13" xfId="0" applyFont="1" applyFill="1" applyBorder="1" applyAlignment="1">
      <alignment vertical="center"/>
    </xf>
    <xf numFmtId="0" fontId="0" fillId="17" borderId="23" xfId="0" applyFill="1" applyBorder="1" applyAlignment="1" applyProtection="1">
      <alignment horizontal="center" vertical="center" wrapText="1"/>
      <protection locked="0"/>
    </xf>
    <xf numFmtId="0" fontId="0" fillId="17" borderId="24" xfId="0" applyFill="1" applyBorder="1" applyAlignment="1" applyProtection="1">
      <alignment horizontal="center" vertical="center" wrapText="1"/>
      <protection locked="0"/>
    </xf>
    <xf numFmtId="0" fontId="0" fillId="17" borderId="5" xfId="0" applyFill="1"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17" borderId="44" xfId="0" applyFill="1" applyBorder="1" applyAlignment="1" applyProtection="1">
      <alignment vertical="center"/>
      <protection locked="0"/>
    </xf>
    <xf numFmtId="0" fontId="0" fillId="17" borderId="5" xfId="0" applyFill="1" applyBorder="1" applyAlignment="1" applyProtection="1">
      <alignment vertical="center"/>
      <protection locked="0"/>
    </xf>
    <xf numFmtId="0" fontId="0" fillId="0" borderId="17" xfId="0"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49" fontId="4" fillId="0" borderId="14" xfId="0" applyNumberFormat="1" applyFont="1" applyBorder="1" applyAlignment="1" applyProtection="1">
      <alignment vertical="center"/>
      <protection locked="0"/>
    </xf>
    <xf numFmtId="0" fontId="25" fillId="14" borderId="31" xfId="0" applyFont="1" applyFill="1" applyBorder="1" applyAlignment="1">
      <alignment horizontal="left" vertical="center" wrapText="1"/>
    </xf>
    <xf numFmtId="0" fontId="25" fillId="14" borderId="19" xfId="0" applyFont="1" applyFill="1" applyBorder="1" applyAlignment="1">
      <alignment horizontal="left" vertical="center" wrapText="1"/>
    </xf>
    <xf numFmtId="49" fontId="25" fillId="14" borderId="71" xfId="0" applyNumberFormat="1" applyFont="1" applyFill="1" applyBorder="1" applyAlignment="1">
      <alignment horizontal="left" vertical="center" wrapText="1"/>
    </xf>
    <xf numFmtId="0" fontId="25" fillId="14" borderId="60" xfId="0" applyFont="1" applyFill="1" applyBorder="1" applyAlignment="1">
      <alignment horizontal="left" vertical="center" wrapText="1"/>
    </xf>
    <xf numFmtId="0" fontId="25" fillId="14" borderId="59" xfId="0" applyFont="1" applyFill="1" applyBorder="1" applyAlignment="1">
      <alignment horizontal="left" vertical="center" wrapText="1"/>
    </xf>
    <xf numFmtId="49" fontId="25" fillId="14" borderId="12" xfId="0" applyNumberFormat="1" applyFont="1" applyFill="1" applyBorder="1" applyAlignment="1">
      <alignment horizontal="left" vertical="center" wrapText="1"/>
    </xf>
    <xf numFmtId="0" fontId="25" fillId="14" borderId="30" xfId="0" applyFont="1" applyFill="1" applyBorder="1" applyAlignment="1">
      <alignment horizontal="left" vertical="center" wrapText="1"/>
    </xf>
    <xf numFmtId="0" fontId="25" fillId="14" borderId="20" xfId="0" applyFont="1" applyFill="1" applyBorder="1" applyAlignment="1">
      <alignment horizontal="left" vertical="center" wrapText="1"/>
    </xf>
    <xf numFmtId="49" fontId="25" fillId="14" borderId="20" xfId="0" applyNumberFormat="1" applyFont="1" applyFill="1" applyBorder="1" applyAlignment="1">
      <alignment horizontal="left" vertical="center" wrapText="1"/>
    </xf>
    <xf numFmtId="0" fontId="25" fillId="14" borderId="67" xfId="0" applyFont="1" applyFill="1" applyBorder="1" applyAlignment="1">
      <alignment horizontal="left" vertical="center" wrapText="1"/>
    </xf>
    <xf numFmtId="0" fontId="25" fillId="14" borderId="18" xfId="0" applyFont="1" applyFill="1" applyBorder="1" applyAlignment="1">
      <alignment horizontal="left" vertical="center" wrapText="1"/>
    </xf>
    <xf numFmtId="49" fontId="25" fillId="14" borderId="13" xfId="0" applyNumberFormat="1" applyFont="1" applyFill="1" applyBorder="1" applyAlignment="1">
      <alignment horizontal="left" vertical="center" wrapText="1"/>
    </xf>
    <xf numFmtId="0" fontId="0" fillId="17" borderId="31" xfId="0" applyFill="1" applyBorder="1" applyAlignment="1" applyProtection="1">
      <alignment horizontal="left" vertical="center" wrapText="1"/>
      <protection locked="0"/>
    </xf>
    <xf numFmtId="0" fontId="0" fillId="17" borderId="71" xfId="0" applyFill="1" applyBorder="1" applyAlignment="1" applyProtection="1">
      <alignment horizontal="left" vertical="center" wrapText="1"/>
      <protection locked="0"/>
    </xf>
    <xf numFmtId="0" fontId="0" fillId="17" borderId="12" xfId="0" applyFill="1" applyBorder="1" applyAlignment="1" applyProtection="1">
      <alignment horizontal="left" vertical="center" wrapText="1"/>
      <protection locked="0"/>
    </xf>
    <xf numFmtId="0" fontId="0" fillId="13" borderId="59" xfId="0" applyFill="1" applyBorder="1" applyAlignment="1">
      <alignment horizontal="left" vertical="center" wrapText="1"/>
    </xf>
    <xf numFmtId="49" fontId="0" fillId="0" borderId="12" xfId="0" applyNumberFormat="1" applyBorder="1" applyAlignment="1" applyProtection="1">
      <alignment horizontal="left" vertical="center" wrapText="1"/>
      <protection locked="0"/>
    </xf>
    <xf numFmtId="0" fontId="0" fillId="17" borderId="30" xfId="0" applyFill="1" applyBorder="1" applyAlignment="1" applyProtection="1">
      <alignment horizontal="left" vertical="center" wrapText="1"/>
      <protection locked="0"/>
    </xf>
    <xf numFmtId="0" fontId="0" fillId="17" borderId="13" xfId="0" applyFill="1" applyBorder="1" applyAlignment="1" applyProtection="1">
      <alignment horizontal="left" vertical="center" wrapText="1"/>
      <protection locked="0"/>
    </xf>
    <xf numFmtId="0" fontId="0" fillId="13" borderId="18" xfId="0" applyFill="1" applyBorder="1" applyAlignment="1">
      <alignment horizontal="left" vertical="center" wrapText="1"/>
    </xf>
    <xf numFmtId="49" fontId="0" fillId="0" borderId="13" xfId="0" applyNumberFormat="1" applyBorder="1" applyAlignment="1" applyProtection="1">
      <alignment horizontal="left" vertical="center" wrapText="1"/>
      <protection locked="0"/>
    </xf>
    <xf numFmtId="0" fontId="0" fillId="17" borderId="35" xfId="0" applyFill="1" applyBorder="1" applyAlignment="1" applyProtection="1">
      <alignment horizontal="left" vertical="center" wrapText="1"/>
      <protection locked="0"/>
    </xf>
    <xf numFmtId="0" fontId="0" fillId="17" borderId="74" xfId="0" applyFill="1" applyBorder="1" applyAlignment="1" applyProtection="1">
      <alignment horizontal="left" vertical="center" wrapText="1"/>
      <protection locked="0"/>
    </xf>
    <xf numFmtId="0" fontId="0" fillId="17" borderId="14" xfId="0" applyFill="1" applyBorder="1" applyAlignment="1" applyProtection="1">
      <alignment horizontal="left" vertical="center" wrapText="1"/>
      <protection locked="0"/>
    </xf>
    <xf numFmtId="0" fontId="0" fillId="13" borderId="17" xfId="0" applyFill="1" applyBorder="1" applyAlignment="1">
      <alignment horizontal="left" vertical="center" wrapText="1"/>
    </xf>
    <xf numFmtId="49" fontId="0" fillId="0" borderId="14" xfId="0" applyNumberFormat="1" applyBorder="1" applyAlignment="1" applyProtection="1">
      <alignment horizontal="left" vertical="center" wrapText="1"/>
      <protection locked="0"/>
    </xf>
    <xf numFmtId="49" fontId="0" fillId="0" borderId="0" xfId="0" applyNumberFormat="1" applyAlignment="1">
      <alignment horizontal="center" vertical="top" wrapText="1"/>
    </xf>
    <xf numFmtId="49" fontId="7" fillId="0" borderId="0" xfId="0" applyNumberFormat="1" applyFont="1" applyAlignment="1">
      <alignment horizontal="center" vertical="center" wrapText="1"/>
    </xf>
    <xf numFmtId="0" fontId="29" fillId="0" borderId="0" xfId="0" applyFont="1" applyAlignment="1">
      <alignment horizontal="center"/>
    </xf>
    <xf numFmtId="0" fontId="7" fillId="0" borderId="0" xfId="0" applyFont="1" applyAlignment="1">
      <alignment horizontal="center"/>
    </xf>
    <xf numFmtId="0" fontId="30" fillId="0" borderId="0" xfId="0" applyFont="1" applyAlignment="1">
      <alignment horizontal="center"/>
    </xf>
    <xf numFmtId="0" fontId="15" fillId="0" borderId="0" xfId="0" applyFont="1" applyAlignment="1">
      <alignment horizontal="center"/>
    </xf>
    <xf numFmtId="0" fontId="3" fillId="0" borderId="0" xfId="0" applyFont="1" applyAlignment="1">
      <alignment horizontal="center"/>
    </xf>
    <xf numFmtId="49" fontId="28" fillId="0" borderId="0" xfId="0" applyNumberFormat="1" applyFont="1" applyAlignment="1">
      <alignment horizontal="center" vertical="center"/>
    </xf>
    <xf numFmtId="49" fontId="3" fillId="0" borderId="0" xfId="0" applyNumberFormat="1" applyFont="1" applyAlignment="1">
      <alignment vertical="center"/>
    </xf>
    <xf numFmtId="0" fontId="3" fillId="0" borderId="0" xfId="0" applyFont="1"/>
    <xf numFmtId="49" fontId="28" fillId="0" borderId="0" xfId="0" applyNumberFormat="1" applyFont="1" applyAlignment="1">
      <alignment vertical="center"/>
    </xf>
    <xf numFmtId="49" fontId="3" fillId="0" borderId="0" xfId="0" applyNumberFormat="1" applyFont="1" applyAlignment="1">
      <alignment horizontal="center" vertical="center" wrapText="1"/>
    </xf>
    <xf numFmtId="49" fontId="28" fillId="0" borderId="0" xfId="0" applyNumberFormat="1" applyFont="1" applyAlignment="1">
      <alignment horizontal="center" vertical="center" wrapText="1"/>
    </xf>
    <xf numFmtId="0" fontId="3" fillId="0" borderId="0" xfId="0" applyFont="1" applyAlignment="1">
      <alignment vertical="center"/>
    </xf>
    <xf numFmtId="0" fontId="3" fillId="0" borderId="0" xfId="0" applyFont="1" applyAlignment="1">
      <alignment wrapText="1"/>
    </xf>
    <xf numFmtId="0" fontId="28" fillId="0" borderId="0" xfId="0" applyFont="1" applyAlignment="1">
      <alignment vertical="center"/>
    </xf>
    <xf numFmtId="0" fontId="3" fillId="14" borderId="0" xfId="0" applyFont="1" applyFill="1" applyAlignment="1">
      <alignment horizontal="left" vertical="center" wrapText="1"/>
    </xf>
    <xf numFmtId="0" fontId="28" fillId="14" borderId="0" xfId="0" applyFont="1" applyFill="1" applyAlignment="1">
      <alignment horizontal="left" vertical="center" wrapText="1"/>
    </xf>
    <xf numFmtId="0" fontId="28" fillId="0" borderId="0" xfId="0" applyFont="1"/>
    <xf numFmtId="0" fontId="28" fillId="0" borderId="0" xfId="0" applyFont="1" applyAlignment="1">
      <alignment horizontal="center"/>
    </xf>
    <xf numFmtId="0" fontId="0" fillId="3" borderId="13" xfId="0" applyFill="1" applyBorder="1" applyAlignment="1">
      <alignment vertical="center"/>
    </xf>
    <xf numFmtId="0" fontId="0" fillId="3" borderId="28" xfId="0" applyFill="1" applyBorder="1" applyAlignment="1">
      <alignment vertical="center"/>
    </xf>
    <xf numFmtId="0" fontId="25" fillId="16" borderId="36" xfId="0" applyFont="1" applyFill="1" applyBorder="1" applyAlignment="1">
      <alignment horizontal="right" vertical="center" indent="1"/>
    </xf>
    <xf numFmtId="0" fontId="25" fillId="3" borderId="37" xfId="0" applyFont="1" applyFill="1" applyBorder="1" applyAlignment="1">
      <alignment horizontal="right" vertical="center" indent="1"/>
    </xf>
    <xf numFmtId="0" fontId="25" fillId="3" borderId="15" xfId="0" applyFont="1" applyFill="1" applyBorder="1" applyAlignment="1">
      <alignment horizontal="right" vertical="center" indent="1"/>
    </xf>
    <xf numFmtId="0" fontId="0" fillId="16" borderId="28" xfId="0" applyFill="1" applyBorder="1"/>
    <xf numFmtId="0" fontId="0" fillId="16" borderId="36" xfId="0" applyFill="1" applyBorder="1"/>
    <xf numFmtId="0" fontId="0" fillId="16" borderId="13" xfId="0" applyFill="1" applyBorder="1"/>
    <xf numFmtId="0" fontId="0" fillId="16" borderId="37" xfId="0" applyFill="1" applyBorder="1"/>
    <xf numFmtId="0" fontId="25" fillId="16" borderId="37" xfId="0" applyFont="1" applyFill="1" applyBorder="1"/>
    <xf numFmtId="0" fontId="0" fillId="23" borderId="49" xfId="0" applyFill="1" applyBorder="1" applyAlignment="1">
      <alignment horizontal="center" vertical="center" wrapText="1"/>
    </xf>
    <xf numFmtId="0" fontId="0" fillId="22" borderId="49" xfId="0" applyFill="1" applyBorder="1" applyAlignment="1">
      <alignment horizontal="center" vertical="center" wrapText="1"/>
    </xf>
    <xf numFmtId="0" fontId="7" fillId="0" borderId="0" xfId="0" applyFont="1" applyAlignment="1">
      <alignment horizontal="center" vertical="center"/>
    </xf>
    <xf numFmtId="0" fontId="31"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indent="14"/>
    </xf>
    <xf numFmtId="0" fontId="0" fillId="0" borderId="0" xfId="0" applyAlignment="1">
      <alignment horizontal="center" vertical="top" wrapText="1"/>
    </xf>
    <xf numFmtId="14" fontId="0" fillId="0" borderId="0" xfId="0" applyNumberFormat="1" applyAlignment="1">
      <alignment horizontal="right" vertical="center"/>
    </xf>
    <xf numFmtId="0" fontId="7" fillId="0" borderId="0" xfId="0" applyFont="1" applyAlignment="1">
      <alignment horizontal="center" vertical="center"/>
    </xf>
    <xf numFmtId="0" fontId="7" fillId="25" borderId="0" xfId="0" applyFont="1" applyFill="1" applyAlignment="1">
      <alignment horizontal="center" vertical="center"/>
    </xf>
    <xf numFmtId="0" fontId="7" fillId="0" borderId="0" xfId="0" applyFont="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0" fontId="31" fillId="0" borderId="0" xfId="0" applyFont="1" applyAlignment="1">
      <alignment horizontal="center" vertical="center" wrapText="1"/>
    </xf>
    <xf numFmtId="0" fontId="3" fillId="26" borderId="91" xfId="0" applyFont="1" applyFill="1" applyBorder="1" applyAlignment="1">
      <alignment horizontal="center" vertical="top" wrapText="1"/>
    </xf>
    <xf numFmtId="0" fontId="3" fillId="26" borderId="91" xfId="0" applyFont="1" applyFill="1" applyBorder="1" applyAlignment="1">
      <alignment horizontal="left" vertical="center" wrapText="1" indent="1"/>
    </xf>
    <xf numFmtId="0" fontId="0" fillId="0" borderId="91" xfId="0" applyBorder="1" applyAlignment="1">
      <alignment horizontal="left" vertical="center" wrapText="1" indent="1"/>
    </xf>
    <xf numFmtId="0" fontId="8" fillId="7" borderId="91" xfId="0" applyFont="1" applyFill="1" applyBorder="1" applyAlignment="1">
      <alignment horizontal="center" vertical="center" wrapText="1"/>
    </xf>
    <xf numFmtId="0" fontId="3" fillId="27" borderId="91" xfId="0" applyFont="1" applyFill="1" applyBorder="1" applyAlignment="1">
      <alignment horizontal="center" vertical="center" wrapText="1"/>
    </xf>
    <xf numFmtId="0" fontId="7" fillId="25" borderId="0" xfId="0" applyFont="1" applyFill="1" applyAlignment="1">
      <alignment horizontal="center" vertical="top"/>
    </xf>
    <xf numFmtId="0" fontId="8" fillId="8" borderId="91" xfId="0" applyFont="1" applyFill="1" applyBorder="1" applyAlignment="1">
      <alignment horizontal="center" vertical="center" wrapText="1"/>
    </xf>
    <xf numFmtId="0" fontId="3" fillId="8" borderId="91" xfId="0" applyFont="1" applyFill="1" applyBorder="1" applyAlignment="1">
      <alignment horizontal="center" vertical="center" wrapText="1"/>
    </xf>
    <xf numFmtId="0" fontId="7" fillId="20" borderId="0" xfId="0" applyFont="1" applyFill="1" applyAlignment="1">
      <alignment horizontal="center" vertical="top"/>
    </xf>
    <xf numFmtId="0" fontId="3" fillId="26" borderId="114" xfId="0" applyFont="1" applyFill="1" applyBorder="1" applyAlignment="1">
      <alignment horizontal="left" vertical="center" wrapText="1" indent="1"/>
    </xf>
    <xf numFmtId="0" fontId="0" fillId="0" borderId="115" xfId="0" applyBorder="1" applyAlignment="1">
      <alignment horizontal="left" vertical="center" wrapText="1" indent="1"/>
    </xf>
    <xf numFmtId="0" fontId="0" fillId="0" borderId="116" xfId="0" applyBorder="1" applyAlignment="1">
      <alignment horizontal="left" vertical="center" wrapText="1" indent="1"/>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0" xfId="0" applyAlignment="1">
      <alignment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28" borderId="113" xfId="0" applyFill="1" applyBorder="1" applyAlignment="1">
      <alignment vertical="center" wrapText="1"/>
    </xf>
    <xf numFmtId="0" fontId="0" fillId="0" borderId="113" xfId="0" applyBorder="1" applyAlignment="1">
      <alignment vertical="center" wrapText="1"/>
    </xf>
    <xf numFmtId="0" fontId="0" fillId="18" borderId="117" xfId="0" applyFill="1" applyBorder="1" applyAlignment="1">
      <alignment vertical="center" wrapText="1"/>
    </xf>
    <xf numFmtId="0" fontId="0" fillId="0" borderId="117" xfId="0" applyBorder="1" applyAlignment="1">
      <alignment vertical="center" wrapText="1"/>
    </xf>
    <xf numFmtId="0" fontId="0" fillId="28" borderId="121" xfId="0" applyFill="1" applyBorder="1" applyAlignment="1">
      <alignment vertical="center" wrapText="1"/>
    </xf>
    <xf numFmtId="0" fontId="0" fillId="0" borderId="122" xfId="0" applyBorder="1" applyAlignment="1">
      <alignment vertical="center" wrapText="1"/>
    </xf>
    <xf numFmtId="0" fontId="0" fillId="0" borderId="123" xfId="0" applyBorder="1" applyAlignment="1">
      <alignment vertical="center" wrapText="1"/>
    </xf>
    <xf numFmtId="0" fontId="0" fillId="21" borderId="118" xfId="0" applyFill="1" applyBorder="1" applyAlignment="1">
      <alignment vertical="center" wrapText="1"/>
    </xf>
    <xf numFmtId="0" fontId="0" fillId="21" borderId="119" xfId="0" applyFill="1" applyBorder="1" applyAlignment="1">
      <alignment vertical="center" wrapText="1"/>
    </xf>
    <xf numFmtId="0" fontId="0" fillId="21" borderId="120" xfId="0" applyFill="1" applyBorder="1" applyAlignment="1">
      <alignment vertical="center" wrapText="1"/>
    </xf>
    <xf numFmtId="0" fontId="0" fillId="28" borderId="111" xfId="0" applyFill="1" applyBorder="1" applyAlignment="1">
      <alignment vertical="center" wrapText="1"/>
    </xf>
    <xf numFmtId="0" fontId="0" fillId="0" borderId="111" xfId="0" applyBorder="1" applyAlignment="1">
      <alignment vertical="center" wrapText="1"/>
    </xf>
    <xf numFmtId="0" fontId="0" fillId="28" borderId="110" xfId="0" applyFill="1" applyBorder="1" applyAlignment="1">
      <alignment vertical="center" wrapText="1"/>
    </xf>
    <xf numFmtId="0" fontId="0" fillId="0" borderId="110" xfId="0" applyBorder="1" applyAlignment="1">
      <alignment vertical="center" wrapText="1"/>
    </xf>
    <xf numFmtId="0" fontId="0" fillId="0" borderId="0" xfId="0" applyAlignment="1">
      <alignment horizontal="center" vertical="top"/>
    </xf>
    <xf numFmtId="0" fontId="0" fillId="21" borderId="124" xfId="0" applyFill="1" applyBorder="1" applyAlignment="1">
      <alignment vertical="center" wrapText="1"/>
    </xf>
    <xf numFmtId="0" fontId="0" fillId="21" borderId="125" xfId="0" applyFill="1" applyBorder="1" applyAlignment="1">
      <alignment vertical="center"/>
    </xf>
    <xf numFmtId="0" fontId="0" fillId="0" borderId="126" xfId="0" applyBorder="1" applyAlignment="1">
      <alignment vertical="center" wrapText="1"/>
    </xf>
    <xf numFmtId="0" fontId="0" fillId="0" borderId="127" xfId="0" applyBorder="1" applyAlignment="1">
      <alignment vertical="center" wrapText="1"/>
    </xf>
    <xf numFmtId="0" fontId="0" fillId="0" borderId="128" xfId="0" applyBorder="1" applyAlignment="1">
      <alignment vertical="center" wrapText="1"/>
    </xf>
    <xf numFmtId="0" fontId="7" fillId="25" borderId="0" xfId="0" applyFont="1" applyFill="1" applyAlignment="1">
      <alignment horizontal="center" vertical="center" wrapText="1"/>
    </xf>
    <xf numFmtId="0" fontId="0" fillId="11" borderId="111" xfId="0" applyFill="1" applyBorder="1" applyAlignment="1">
      <alignment vertical="center" wrapText="1"/>
    </xf>
    <xf numFmtId="0" fontId="0" fillId="17" borderId="4" xfId="0" applyFill="1" applyBorder="1" applyAlignment="1">
      <alignment vertical="center" wrapText="1"/>
    </xf>
    <xf numFmtId="0" fontId="0" fillId="0" borderId="7" xfId="0" applyBorder="1" applyAlignment="1">
      <alignment vertical="center" wrapText="1"/>
    </xf>
    <xf numFmtId="0" fontId="0" fillId="17" borderId="0" xfId="0" applyFill="1" applyAlignment="1">
      <alignment vertical="center" wrapText="1"/>
    </xf>
    <xf numFmtId="0" fontId="0" fillId="0" borderId="39" xfId="0" applyBorder="1" applyAlignment="1">
      <alignment vertical="center" wrapText="1"/>
    </xf>
    <xf numFmtId="0" fontId="0" fillId="17" borderId="10" xfId="0" applyFill="1" applyBorder="1" applyAlignment="1">
      <alignment vertical="center" wrapText="1"/>
    </xf>
    <xf numFmtId="0" fontId="0" fillId="0" borderId="8" xfId="0" applyBorder="1" applyAlignment="1">
      <alignment vertical="center" wrapText="1"/>
    </xf>
    <xf numFmtId="0" fontId="0" fillId="17" borderId="49" xfId="0" applyFill="1" applyBorder="1" applyAlignment="1">
      <alignment horizontal="center" vertical="center" wrapText="1"/>
    </xf>
    <xf numFmtId="0" fontId="0" fillId="0" borderId="63" xfId="0" applyBorder="1" applyAlignment="1">
      <alignment horizontal="center" vertical="center" wrapText="1"/>
    </xf>
    <xf numFmtId="0" fontId="0" fillId="0" borderId="50" xfId="0" applyBorder="1" applyAlignment="1">
      <alignment horizontal="center" vertical="center" wrapText="1"/>
    </xf>
    <xf numFmtId="0" fontId="0" fillId="17" borderId="3" xfId="0" applyFill="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22" borderId="4" xfId="0" applyFill="1" applyBorder="1" applyAlignment="1">
      <alignment vertical="center" wrapText="1"/>
    </xf>
    <xf numFmtId="0" fontId="0" fillId="22" borderId="10" xfId="0" applyFill="1" applyBorder="1" applyAlignment="1">
      <alignment vertical="center" wrapText="1"/>
    </xf>
    <xf numFmtId="0" fontId="0" fillId="22" borderId="49" xfId="0" applyFill="1" applyBorder="1" applyAlignment="1">
      <alignment horizontal="center" vertical="center" wrapText="1"/>
    </xf>
    <xf numFmtId="0" fontId="0" fillId="22" borderId="3" xfId="0" applyFill="1" applyBorder="1" applyAlignment="1">
      <alignment horizontal="center" vertical="center" wrapText="1"/>
    </xf>
    <xf numFmtId="0" fontId="0" fillId="0" borderId="0" xfId="0" applyAlignment="1">
      <alignment vertical="center" wrapText="1"/>
    </xf>
    <xf numFmtId="0" fontId="27" fillId="24" borderId="54" xfId="0" applyFont="1" applyFill="1" applyBorder="1" applyAlignment="1">
      <alignment horizontal="center" vertical="center" wrapText="1"/>
    </xf>
    <xf numFmtId="0" fontId="0" fillId="0" borderId="6" xfId="0" applyBorder="1" applyAlignment="1">
      <alignment vertical="center"/>
    </xf>
    <xf numFmtId="0" fontId="0" fillId="23" borderId="4" xfId="0" applyFill="1" applyBorder="1" applyAlignment="1">
      <alignment vertical="center" wrapText="1"/>
    </xf>
    <xf numFmtId="0" fontId="0" fillId="23" borderId="0" xfId="0" applyFill="1" applyAlignment="1">
      <alignment vertical="center" wrapText="1"/>
    </xf>
    <xf numFmtId="0" fontId="0" fillId="23" borderId="10" xfId="0" applyFill="1" applyBorder="1" applyAlignment="1">
      <alignment vertical="center" wrapText="1"/>
    </xf>
    <xf numFmtId="0" fontId="0" fillId="23" borderId="49" xfId="0" applyFill="1" applyBorder="1" applyAlignment="1">
      <alignment horizontal="center" vertical="center" wrapText="1"/>
    </xf>
    <xf numFmtId="0" fontId="0" fillId="23" borderId="3" xfId="0" applyFill="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23" borderId="4" xfId="0" applyFill="1" applyBorder="1" applyAlignment="1">
      <alignment vertical="center" textRotation="255" wrapText="1"/>
    </xf>
    <xf numFmtId="0" fontId="0" fillId="0" borderId="7" xfId="0" applyBorder="1" applyAlignment="1">
      <alignment vertical="center" textRotation="255" wrapText="1"/>
    </xf>
    <xf numFmtId="0" fontId="0" fillId="23" borderId="0" xfId="0" applyFill="1" applyAlignment="1">
      <alignment vertical="center" textRotation="255" wrapText="1"/>
    </xf>
    <xf numFmtId="0" fontId="0" fillId="0" borderId="39" xfId="0" applyBorder="1" applyAlignment="1">
      <alignment vertical="center" textRotation="255" wrapText="1"/>
    </xf>
    <xf numFmtId="0" fontId="0" fillId="23" borderId="10" xfId="0" applyFill="1" applyBorder="1" applyAlignment="1">
      <alignment vertical="center" textRotation="255" wrapText="1"/>
    </xf>
    <xf numFmtId="0" fontId="0" fillId="0" borderId="8" xfId="0" applyBorder="1" applyAlignment="1">
      <alignment vertical="center" textRotation="255" wrapText="1"/>
    </xf>
    <xf numFmtId="0" fontId="0" fillId="17" borderId="4" xfId="0" applyFill="1" applyBorder="1" applyAlignment="1">
      <alignment vertical="center" textRotation="255" wrapText="1"/>
    </xf>
    <xf numFmtId="0" fontId="0" fillId="17" borderId="0" xfId="0" applyFill="1" applyAlignment="1">
      <alignment vertical="center" textRotation="255" wrapText="1"/>
    </xf>
    <xf numFmtId="0" fontId="0" fillId="17" borderId="10" xfId="0" applyFill="1" applyBorder="1" applyAlignment="1">
      <alignment vertical="center" textRotation="255" wrapText="1"/>
    </xf>
    <xf numFmtId="0" fontId="0" fillId="22" borderId="4" xfId="0" applyFill="1" applyBorder="1" applyAlignment="1">
      <alignment vertical="center" textRotation="255" wrapText="1"/>
    </xf>
    <xf numFmtId="0" fontId="0" fillId="22" borderId="10" xfId="0" applyFill="1" applyBorder="1" applyAlignment="1">
      <alignment vertical="center" textRotation="255" wrapText="1"/>
    </xf>
    <xf numFmtId="0" fontId="0" fillId="25" borderId="0" xfId="0" applyFill="1" applyAlignment="1">
      <alignment horizontal="left" vertical="center"/>
    </xf>
    <xf numFmtId="0" fontId="0" fillId="0" borderId="0" xfId="0" applyAlignment="1">
      <alignment horizontal="left" vertical="center"/>
    </xf>
    <xf numFmtId="0" fontId="3" fillId="14" borderId="0" xfId="0" applyFont="1" applyFill="1" applyAlignment="1">
      <alignment horizontal="left" vertical="center" wrapText="1"/>
    </xf>
    <xf numFmtId="0" fontId="28" fillId="14" borderId="0" xfId="0" applyFont="1" applyFill="1" applyAlignment="1">
      <alignment horizontal="left" vertical="center" wrapText="1"/>
    </xf>
    <xf numFmtId="49" fontId="3" fillId="12" borderId="0" xfId="0" applyNumberFormat="1" applyFont="1" applyFill="1" applyAlignment="1">
      <alignment horizontal="center" vertical="top" wrapText="1"/>
    </xf>
    <xf numFmtId="0" fontId="3" fillId="13" borderId="0" xfId="0" applyFont="1" applyFill="1" applyAlignment="1" applyProtection="1">
      <alignment horizontal="left" wrapText="1"/>
      <protection locked="0"/>
    </xf>
    <xf numFmtId="0" fontId="28" fillId="13" borderId="0" xfId="0" applyFont="1" applyFill="1" applyAlignment="1" applyProtection="1">
      <alignment horizontal="left" wrapText="1"/>
      <protection locked="0"/>
    </xf>
    <xf numFmtId="187" fontId="3" fillId="14" borderId="0" xfId="0" applyNumberFormat="1" applyFont="1" applyFill="1" applyAlignment="1">
      <alignment horizontal="right" vertical="center" wrapText="1" indent="1"/>
    </xf>
    <xf numFmtId="187" fontId="3" fillId="14" borderId="0" xfId="0" applyNumberFormat="1" applyFont="1" applyFill="1" applyAlignment="1">
      <alignment horizontal="left" vertical="center" wrapText="1" indent="1"/>
    </xf>
    <xf numFmtId="14" fontId="3" fillId="14" borderId="0" xfId="0" applyNumberFormat="1" applyFont="1" applyFill="1" applyAlignment="1">
      <alignment horizontal="right" vertical="center" wrapText="1" indent="1"/>
    </xf>
    <xf numFmtId="0" fontId="3" fillId="14" borderId="0" xfId="0" applyFont="1" applyFill="1" applyAlignment="1">
      <alignment horizontal="left" vertical="center" wrapText="1" indent="1"/>
    </xf>
    <xf numFmtId="185" fontId="28" fillId="14" borderId="0" xfId="0" applyNumberFormat="1" applyFont="1" applyFill="1" applyAlignment="1">
      <alignment horizontal="right" vertical="center" wrapText="1" indent="1"/>
    </xf>
    <xf numFmtId="0" fontId="28" fillId="14" borderId="0" xfId="0" applyFont="1" applyFill="1" applyAlignment="1">
      <alignment horizontal="right" vertical="center" wrapText="1" indent="1"/>
    </xf>
    <xf numFmtId="185" fontId="28" fillId="14" borderId="0" xfId="0" applyNumberFormat="1" applyFont="1" applyFill="1" applyAlignment="1">
      <alignment horizontal="left" wrapText="1" indent="1"/>
    </xf>
    <xf numFmtId="0" fontId="28" fillId="14" borderId="0" xfId="0" applyFont="1" applyFill="1" applyAlignment="1">
      <alignment horizontal="left" wrapText="1" indent="1"/>
    </xf>
    <xf numFmtId="0" fontId="3" fillId="14" borderId="0" xfId="0" applyFont="1" applyFill="1" applyAlignment="1">
      <alignment horizontal="left" vertical="top" wrapText="1"/>
    </xf>
    <xf numFmtId="0" fontId="28" fillId="14" borderId="0" xfId="0" applyFont="1" applyFill="1" applyAlignment="1">
      <alignment horizontal="left" vertical="top" wrapText="1"/>
    </xf>
    <xf numFmtId="0" fontId="0" fillId="0" borderId="4" xfId="0" applyBorder="1" applyAlignment="1">
      <alignment vertical="top"/>
    </xf>
    <xf numFmtId="0" fontId="0" fillId="11" borderId="7" xfId="0" applyFill="1" applyBorder="1" applyAlignment="1">
      <alignment horizontal="center" vertical="center"/>
    </xf>
    <xf numFmtId="0" fontId="0" fillId="11" borderId="8" xfId="0" applyFill="1" applyBorder="1" applyAlignment="1">
      <alignment horizontal="center" vertical="center"/>
    </xf>
    <xf numFmtId="0" fontId="0" fillId="11" borderId="1" xfId="0" applyFill="1" applyBorder="1" applyAlignment="1">
      <alignment horizontal="center" vertical="center"/>
    </xf>
    <xf numFmtId="0" fontId="0" fillId="11" borderId="79" xfId="0" applyFill="1" applyBorder="1" applyAlignment="1">
      <alignment horizontal="center" vertical="center"/>
    </xf>
    <xf numFmtId="0" fontId="0" fillId="11" borderId="13" xfId="0" applyFill="1" applyBorder="1" applyAlignment="1">
      <alignment horizontal="left" vertical="center" wrapText="1" indent="1"/>
    </xf>
    <xf numFmtId="0" fontId="0" fillId="11" borderId="13" xfId="0" applyFill="1" applyBorder="1" applyAlignment="1">
      <alignment horizontal="left" vertical="center" indent="1"/>
    </xf>
    <xf numFmtId="0" fontId="0" fillId="11" borderId="14" xfId="0" applyFill="1" applyBorder="1" applyAlignment="1">
      <alignment horizontal="left" vertical="center" indent="1"/>
    </xf>
    <xf numFmtId="0" fontId="0" fillId="11" borderId="15" xfId="0" applyFill="1" applyBorder="1" applyAlignment="1">
      <alignment horizontal="left" vertical="center" indent="1"/>
    </xf>
    <xf numFmtId="0" fontId="0" fillId="11" borderId="45" xfId="0" applyFill="1" applyBorder="1" applyAlignment="1">
      <alignment horizontal="center" vertical="top" wrapText="1"/>
    </xf>
    <xf numFmtId="0" fontId="0" fillId="11" borderId="13" xfId="0" applyFill="1" applyBorder="1" applyAlignment="1">
      <alignment horizontal="center" vertical="top" wrapText="1"/>
    </xf>
    <xf numFmtId="0" fontId="0" fillId="11" borderId="30" xfId="0" applyFill="1" applyBorder="1" applyAlignment="1">
      <alignment horizontal="center" vertical="top" wrapText="1"/>
    </xf>
    <xf numFmtId="0" fontId="16" fillId="8" borderId="67" xfId="0" applyFont="1" applyFill="1" applyBorder="1" applyAlignment="1">
      <alignment horizontal="center" vertical="center"/>
    </xf>
    <xf numFmtId="0" fontId="16" fillId="8" borderId="13" xfId="0" applyFont="1" applyFill="1" applyBorder="1" applyAlignment="1">
      <alignment horizontal="center" vertical="center"/>
    </xf>
    <xf numFmtId="49" fontId="0" fillId="0" borderId="46" xfId="0" applyNumberFormat="1" applyBorder="1" applyAlignment="1" applyProtection="1">
      <alignment vertical="center" wrapText="1"/>
      <protection locked="0"/>
    </xf>
    <xf numFmtId="0" fontId="0" fillId="0" borderId="14" xfId="0" applyBorder="1" applyAlignment="1" applyProtection="1">
      <alignment vertical="center" wrapText="1"/>
      <protection locked="0"/>
    </xf>
    <xf numFmtId="49" fontId="0" fillId="0" borderId="79" xfId="0" applyNumberForma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0" xfId="0" applyAlignment="1">
      <alignment vertical="top"/>
    </xf>
    <xf numFmtId="0" fontId="24" fillId="6" borderId="0" xfId="0" applyFont="1" applyFill="1" applyAlignment="1">
      <alignment horizontal="center" vertical="center"/>
    </xf>
    <xf numFmtId="0" fontId="0" fillId="11" borderId="33" xfId="0" applyFill="1" applyBorder="1" applyAlignment="1">
      <alignment horizontal="left" vertical="center" indent="1"/>
    </xf>
    <xf numFmtId="0" fontId="0" fillId="11" borderId="43" xfId="0" applyFill="1" applyBorder="1" applyAlignment="1">
      <alignment horizontal="left" vertical="center" indent="1"/>
    </xf>
    <xf numFmtId="0" fontId="0" fillId="11" borderId="37" xfId="0" applyFill="1" applyBorder="1" applyAlignment="1">
      <alignment horizontal="left" vertical="center" indent="1"/>
    </xf>
    <xf numFmtId="0" fontId="0" fillId="11" borderId="83" xfId="0" applyFill="1" applyBorder="1" applyAlignment="1">
      <alignment horizontal="center" vertical="center"/>
    </xf>
    <xf numFmtId="0" fontId="0" fillId="0" borderId="79" xfId="0" applyBorder="1" applyAlignment="1">
      <alignment horizontal="center" vertical="center"/>
    </xf>
    <xf numFmtId="0" fontId="0" fillId="17" borderId="28" xfId="0" applyFill="1" applyBorder="1" applyAlignment="1" applyProtection="1">
      <alignment vertical="center"/>
      <protection locked="0"/>
    </xf>
    <xf numFmtId="49" fontId="0" fillId="0" borderId="13" xfId="0" applyNumberFormat="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17" borderId="33" xfId="0" applyFill="1" applyBorder="1" applyAlignment="1" applyProtection="1">
      <alignment vertical="center" wrapText="1"/>
      <protection locked="0"/>
    </xf>
    <xf numFmtId="0" fontId="24" fillId="6" borderId="80" xfId="0" applyFont="1" applyFill="1" applyBorder="1" applyAlignment="1">
      <alignment horizontal="center" vertical="center"/>
    </xf>
    <xf numFmtId="0" fontId="0" fillId="11" borderId="81" xfId="0" applyFill="1" applyBorder="1" applyAlignment="1">
      <alignment horizontal="center" vertical="center"/>
    </xf>
    <xf numFmtId="0" fontId="0" fillId="11" borderId="82" xfId="0" applyFill="1" applyBorder="1" applyAlignment="1">
      <alignment horizontal="center" vertical="center"/>
    </xf>
    <xf numFmtId="0" fontId="0" fillId="11" borderId="28" xfId="0" applyFill="1" applyBorder="1" applyAlignment="1">
      <alignment horizontal="left" vertical="center" indent="1"/>
    </xf>
    <xf numFmtId="0" fontId="0" fillId="11" borderId="36" xfId="0" applyFill="1" applyBorder="1" applyAlignment="1">
      <alignment horizontal="left" vertical="center" indent="1"/>
    </xf>
    <xf numFmtId="0" fontId="0" fillId="11" borderId="75" xfId="0" applyFill="1" applyBorder="1" applyAlignment="1">
      <alignment horizontal="center" vertical="center"/>
    </xf>
    <xf numFmtId="0" fontId="0" fillId="6" borderId="80" xfId="0" applyFill="1" applyBorder="1" applyAlignment="1">
      <alignment horizontal="center" vertical="center"/>
    </xf>
    <xf numFmtId="0" fontId="0" fillId="0" borderId="0" xfId="0" applyAlignment="1">
      <alignment horizontal="left" vertical="center" wrapText="1"/>
    </xf>
    <xf numFmtId="0" fontId="0" fillId="11" borderId="3" xfId="0" applyFill="1" applyBorder="1" applyAlignment="1">
      <alignment horizontal="center" vertical="center"/>
    </xf>
    <xf numFmtId="0" fontId="0" fillId="0" borderId="8" xfId="0" applyBorder="1" applyAlignment="1">
      <alignment horizontal="center" vertical="center"/>
    </xf>
    <xf numFmtId="0" fontId="0" fillId="11" borderId="81" xfId="0" applyFill="1" applyBorder="1" applyAlignment="1">
      <alignment horizontal="center" vertical="center" wrapText="1"/>
    </xf>
    <xf numFmtId="0" fontId="0" fillId="0" borderId="82" xfId="0" applyBorder="1" applyAlignment="1">
      <alignment horizontal="center" vertical="center" wrapText="1"/>
    </xf>
    <xf numFmtId="0" fontId="0" fillId="11" borderId="49" xfId="0" applyFill="1" applyBorder="1" applyAlignment="1">
      <alignment horizontal="center" vertical="center" wrapText="1"/>
    </xf>
    <xf numFmtId="0" fontId="0" fillId="11" borderId="48" xfId="0" applyFill="1" applyBorder="1" applyAlignment="1">
      <alignment horizontal="center" vertical="center"/>
    </xf>
    <xf numFmtId="0" fontId="0" fillId="0" borderId="26" xfId="0" applyBorder="1" applyAlignment="1">
      <alignment horizontal="center" vertical="center"/>
    </xf>
    <xf numFmtId="0" fontId="0" fillId="18" borderId="58" xfId="0" applyFill="1" applyBorder="1" applyAlignment="1">
      <alignment horizontal="center" vertical="center"/>
    </xf>
    <xf numFmtId="0" fontId="0" fillId="18" borderId="28" xfId="0" applyFill="1" applyBorder="1" applyAlignment="1">
      <alignment horizontal="center" vertical="center"/>
    </xf>
    <xf numFmtId="0" fontId="0" fillId="18" borderId="36" xfId="0" applyFill="1" applyBorder="1" applyAlignment="1">
      <alignment horizontal="center" vertical="center"/>
    </xf>
    <xf numFmtId="0" fontId="0" fillId="13" borderId="55" xfId="0" applyFill="1" applyBorder="1" applyAlignment="1">
      <alignment vertical="center" wrapText="1"/>
    </xf>
    <xf numFmtId="0" fontId="0" fillId="13" borderId="14" xfId="0" applyFill="1" applyBorder="1" applyAlignment="1">
      <alignment vertical="center" wrapText="1"/>
    </xf>
    <xf numFmtId="49" fontId="24" fillId="6" borderId="0" xfId="0" applyNumberFormat="1" applyFont="1" applyFill="1" applyAlignment="1">
      <alignment horizontal="center" vertical="center"/>
    </xf>
    <xf numFmtId="0" fontId="0" fillId="0" borderId="0" xfId="0" applyAlignment="1">
      <alignment horizontal="center" vertical="center"/>
    </xf>
    <xf numFmtId="0" fontId="0" fillId="11" borderId="28" xfId="0" applyFill="1" applyBorder="1" applyAlignment="1">
      <alignment horizontal="left" vertical="center" wrapText="1" indent="1"/>
    </xf>
    <xf numFmtId="0" fontId="0" fillId="0" borderId="36" xfId="0" applyBorder="1" applyAlignment="1">
      <alignment horizontal="left" vertical="center" indent="1"/>
    </xf>
    <xf numFmtId="0" fontId="0" fillId="0" borderId="37" xfId="0" applyBorder="1" applyAlignment="1">
      <alignment horizontal="left" vertical="center" indent="1"/>
    </xf>
    <xf numFmtId="0" fontId="0" fillId="11" borderId="14" xfId="0" applyFill="1" applyBorder="1" applyAlignment="1">
      <alignment horizontal="left" vertical="center" wrapText="1" indent="1"/>
    </xf>
    <xf numFmtId="0" fontId="0" fillId="0" borderId="15" xfId="0" applyBorder="1" applyAlignment="1">
      <alignment horizontal="left" vertical="center" indent="1"/>
    </xf>
    <xf numFmtId="0" fontId="0" fillId="15" borderId="48" xfId="0" applyFill="1" applyBorder="1" applyAlignment="1">
      <alignment vertical="center" wrapText="1"/>
    </xf>
    <xf numFmtId="0" fontId="0" fillId="0" borderId="28" xfId="0" applyBorder="1" applyAlignment="1">
      <alignment vertical="center" wrapText="1"/>
    </xf>
    <xf numFmtId="0" fontId="0" fillId="15" borderId="45" xfId="0" applyFill="1" applyBorder="1" applyAlignment="1">
      <alignment vertical="center" wrapText="1"/>
    </xf>
    <xf numFmtId="0" fontId="0" fillId="15" borderId="13" xfId="0" applyFill="1" applyBorder="1" applyAlignment="1">
      <alignment vertical="center" wrapText="1"/>
    </xf>
    <xf numFmtId="0" fontId="0" fillId="0" borderId="13" xfId="0" applyBorder="1" applyAlignment="1">
      <alignment vertical="center" wrapText="1"/>
    </xf>
    <xf numFmtId="0" fontId="0" fillId="15" borderId="44" xfId="0"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49" fontId="0" fillId="0" borderId="11" xfId="0" applyNumberFormat="1" applyBorder="1" applyAlignment="1" applyProtection="1">
      <alignment vertical="center"/>
      <protection locked="0"/>
    </xf>
    <xf numFmtId="0" fontId="0" fillId="0" borderId="60" xfId="0" applyBorder="1" applyAlignment="1" applyProtection="1">
      <alignment vertical="center"/>
      <protection locked="0"/>
    </xf>
    <xf numFmtId="49" fontId="0" fillId="0" borderId="24" xfId="0" applyNumberFormat="1" applyBorder="1" applyAlignment="1" applyProtection="1">
      <alignment vertical="center"/>
      <protection locked="0"/>
    </xf>
    <xf numFmtId="0" fontId="0" fillId="0" borderId="67" xfId="0" applyBorder="1" applyAlignment="1" applyProtection="1">
      <alignment vertical="center"/>
      <protection locked="0"/>
    </xf>
    <xf numFmtId="49" fontId="6" fillId="0" borderId="24" xfId="0" applyNumberFormat="1" applyFont="1" applyBorder="1" applyAlignment="1" applyProtection="1">
      <alignment vertical="center"/>
      <protection locked="0"/>
    </xf>
    <xf numFmtId="0" fontId="25" fillId="14" borderId="13" xfId="0" applyFont="1" applyFill="1" applyBorder="1" applyAlignment="1">
      <alignment horizontal="left" vertical="center" wrapText="1"/>
    </xf>
    <xf numFmtId="49" fontId="0" fillId="0" borderId="14" xfId="0" applyNumberFormat="1" applyBorder="1" applyAlignment="1" applyProtection="1">
      <alignment vertical="center" wrapText="1"/>
      <protection locked="0"/>
    </xf>
    <xf numFmtId="49" fontId="0" fillId="0" borderId="12" xfId="0" applyNumberFormat="1" applyBorder="1" applyAlignment="1" applyProtection="1">
      <alignment vertical="center" wrapText="1"/>
      <protection locked="0"/>
    </xf>
    <xf numFmtId="0" fontId="0" fillId="4" borderId="2" xfId="0" applyFill="1" applyBorder="1" applyAlignment="1">
      <alignment horizontal="center" vertical="center"/>
    </xf>
    <xf numFmtId="0" fontId="0" fillId="0" borderId="56" xfId="0" applyBorder="1"/>
    <xf numFmtId="49" fontId="6" fillId="0" borderId="5" xfId="0" applyNumberFormat="1" applyFont="1" applyBorder="1" applyAlignment="1" applyProtection="1">
      <alignment vertical="center"/>
      <protection locked="0"/>
    </xf>
    <xf numFmtId="0" fontId="0" fillId="0" borderId="55" xfId="0" applyBorder="1" applyAlignment="1" applyProtection="1">
      <alignment vertical="center"/>
      <protection locked="0"/>
    </xf>
    <xf numFmtId="0" fontId="0" fillId="4" borderId="76" xfId="0" applyFill="1" applyBorder="1" applyAlignment="1">
      <alignment horizontal="center" vertical="center"/>
    </xf>
    <xf numFmtId="0" fontId="0" fillId="0" borderId="54" xfId="0" applyBorder="1" applyAlignment="1">
      <alignment horizontal="center" vertical="center"/>
    </xf>
    <xf numFmtId="0" fontId="16" fillId="0" borderId="0" xfId="0" applyFont="1" applyAlignment="1">
      <alignment horizontal="left" vertical="center" wrapText="1"/>
    </xf>
    <xf numFmtId="0" fontId="16" fillId="18" borderId="56" xfId="0" applyFont="1" applyFill="1" applyBorder="1" applyAlignment="1">
      <alignment horizontal="center" vertical="center"/>
    </xf>
    <xf numFmtId="0" fontId="0" fillId="18" borderId="54" xfId="0" applyFill="1" applyBorder="1" applyAlignment="1">
      <alignment horizontal="center" vertical="center"/>
    </xf>
    <xf numFmtId="0" fontId="0" fillId="0" borderId="76" xfId="0" applyBorder="1" applyAlignment="1" applyProtection="1">
      <alignment vertical="center" wrapText="1"/>
      <protection locked="0"/>
    </xf>
    <xf numFmtId="0" fontId="0" fillId="0" borderId="54" xfId="0" applyBorder="1" applyAlignment="1" applyProtection="1">
      <alignment vertical="center" wrapText="1"/>
      <protection locked="0"/>
    </xf>
    <xf numFmtId="0" fontId="16" fillId="0" borderId="56" xfId="0" applyFont="1" applyBorder="1" applyAlignment="1" applyProtection="1">
      <alignment vertical="center" wrapText="1"/>
      <protection locked="0"/>
    </xf>
    <xf numFmtId="0" fontId="0" fillId="6" borderId="0" xfId="0" applyFill="1" applyAlignment="1">
      <alignment horizontal="center" vertical="center"/>
    </xf>
    <xf numFmtId="0" fontId="0" fillId="2" borderId="1" xfId="0" applyFill="1" applyBorder="1" applyAlignment="1">
      <alignment horizontal="center" vertical="center"/>
    </xf>
    <xf numFmtId="0" fontId="0" fillId="0" borderId="75" xfId="0" applyBorder="1" applyAlignment="1">
      <alignment horizontal="center" vertical="center"/>
    </xf>
    <xf numFmtId="49" fontId="0" fillId="0" borderId="52" xfId="0" applyNumberFormat="1" applyBorder="1" applyAlignment="1" applyProtection="1">
      <alignment vertical="center" wrapText="1"/>
      <protection locked="0"/>
    </xf>
    <xf numFmtId="0" fontId="0" fillId="0" borderId="24" xfId="0" applyBorder="1" applyAlignment="1" applyProtection="1">
      <alignment vertical="center" wrapText="1"/>
      <protection locked="0"/>
    </xf>
    <xf numFmtId="49" fontId="0" fillId="0" borderId="60" xfId="0" applyNumberFormat="1" applyBorder="1" applyAlignment="1" applyProtection="1">
      <alignment vertical="center" wrapText="1"/>
      <protection locked="0"/>
    </xf>
    <xf numFmtId="0" fontId="0" fillId="4" borderId="67" xfId="0" applyFill="1" applyBorder="1" applyAlignment="1">
      <alignment horizontal="center" vertical="center"/>
    </xf>
    <xf numFmtId="0" fontId="0" fillId="4" borderId="13" xfId="0" applyFill="1" applyBorder="1" applyAlignment="1">
      <alignment horizontal="center" vertical="center"/>
    </xf>
    <xf numFmtId="0" fontId="0" fillId="2" borderId="3" xfId="0" applyFill="1" applyBorder="1" applyAlignment="1">
      <alignment horizontal="center" vertical="center"/>
    </xf>
    <xf numFmtId="0" fontId="0" fillId="0" borderId="27" xfId="0" applyBorder="1" applyAlignment="1">
      <alignment horizontal="center" vertical="center"/>
    </xf>
    <xf numFmtId="0" fontId="0" fillId="15" borderId="62" xfId="0" applyFill="1" applyBorder="1" applyAlignment="1">
      <alignment vertical="center" wrapText="1"/>
    </xf>
    <xf numFmtId="0" fontId="0" fillId="0" borderId="33" xfId="0" applyBorder="1" applyAlignment="1">
      <alignment vertical="center" wrapText="1"/>
    </xf>
    <xf numFmtId="0" fontId="0" fillId="13" borderId="67" xfId="0" applyFill="1" applyBorder="1" applyAlignment="1">
      <alignment vertical="center" wrapText="1"/>
    </xf>
    <xf numFmtId="0" fontId="0" fillId="13" borderId="13" xfId="0" applyFill="1" applyBorder="1" applyAlignment="1">
      <alignment vertical="center" wrapText="1"/>
    </xf>
    <xf numFmtId="0" fontId="0" fillId="2" borderId="37" xfId="0" applyFill="1" applyBorder="1" applyAlignment="1">
      <alignment horizontal="left" vertical="center" indent="1"/>
    </xf>
    <xf numFmtId="49" fontId="0" fillId="7" borderId="45" xfId="0" applyNumberFormat="1" applyFill="1" applyBorder="1" applyAlignment="1">
      <alignment horizontal="center" vertical="center" wrapText="1"/>
    </xf>
    <xf numFmtId="49" fontId="0" fillId="7" borderId="30" xfId="0" applyNumberFormat="1" applyFill="1" applyBorder="1" applyAlignment="1">
      <alignment horizontal="center" vertical="center" wrapText="1"/>
    </xf>
    <xf numFmtId="0" fontId="0" fillId="2" borderId="83" xfId="0" applyFill="1" applyBorder="1" applyAlignment="1">
      <alignment horizontal="center" vertical="center"/>
    </xf>
    <xf numFmtId="0" fontId="0" fillId="7" borderId="54" xfId="0" applyFill="1" applyBorder="1" applyAlignment="1">
      <alignment horizontal="center" vertical="center"/>
    </xf>
    <xf numFmtId="0" fontId="25" fillId="14" borderId="28" xfId="0" applyFont="1" applyFill="1" applyBorder="1" applyAlignment="1">
      <alignment horizontal="left" vertical="center"/>
    </xf>
    <xf numFmtId="0" fontId="0" fillId="3" borderId="13" xfId="0" applyFill="1" applyBorder="1" applyAlignment="1">
      <alignment vertical="center"/>
    </xf>
    <xf numFmtId="0" fontId="0" fillId="0" borderId="13" xfId="0" applyBorder="1" applyAlignment="1">
      <alignment vertical="center"/>
    </xf>
    <xf numFmtId="0" fontId="25" fillId="14" borderId="28" xfId="0" applyFont="1" applyFill="1" applyBorder="1" applyAlignment="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wrapText="1"/>
    </xf>
    <xf numFmtId="0" fontId="0" fillId="2" borderId="4" xfId="0" applyFill="1" applyBorder="1" applyAlignment="1">
      <alignment horizontal="center" vertical="center"/>
    </xf>
    <xf numFmtId="0" fontId="0" fillId="2" borderId="10" xfId="0" applyFill="1" applyBorder="1" applyAlignment="1">
      <alignment horizontal="center" vertical="center"/>
    </xf>
    <xf numFmtId="0" fontId="0" fillId="7" borderId="49" xfId="0" applyFill="1" applyBorder="1" applyAlignment="1">
      <alignment horizontal="center" vertical="center"/>
    </xf>
    <xf numFmtId="0" fontId="0" fillId="2" borderId="50" xfId="0" applyFill="1" applyBorder="1" applyAlignment="1">
      <alignment horizontal="center" vertical="center"/>
    </xf>
    <xf numFmtId="0" fontId="0" fillId="2" borderId="8" xfId="0" applyFill="1" applyBorder="1" applyAlignment="1">
      <alignment horizontal="center" vertical="center"/>
    </xf>
    <xf numFmtId="49" fontId="0" fillId="0" borderId="4" xfId="0" applyNumberFormat="1" applyBorder="1" applyAlignment="1" applyProtection="1">
      <alignment vertical="center" wrapText="1"/>
      <protection locked="0"/>
    </xf>
    <xf numFmtId="49" fontId="0" fillId="0" borderId="0" xfId="0" applyNumberFormat="1" applyAlignment="1" applyProtection="1">
      <alignment vertical="center" wrapText="1"/>
      <protection locked="0"/>
    </xf>
    <xf numFmtId="49" fontId="0" fillId="0" borderId="10" xfId="0" applyNumberFormat="1" applyBorder="1" applyAlignment="1" applyProtection="1">
      <alignment vertical="center" wrapText="1"/>
      <protection locked="0"/>
    </xf>
    <xf numFmtId="0" fontId="25" fillId="14" borderId="28" xfId="0" applyFont="1" applyFill="1" applyBorder="1" applyAlignment="1">
      <alignment vertical="center" wrapText="1"/>
    </xf>
    <xf numFmtId="0" fontId="0" fillId="4" borderId="3" xfId="0" applyFill="1" applyBorder="1" applyAlignment="1">
      <alignment horizontal="center" vertical="center"/>
    </xf>
    <xf numFmtId="0" fontId="0" fillId="4" borderId="78" xfId="0" applyFill="1" applyBorder="1" applyAlignment="1">
      <alignment horizontal="center" vertical="center"/>
    </xf>
    <xf numFmtId="49" fontId="0" fillId="0" borderId="12" xfId="0" applyNumberFormat="1" applyBorder="1" applyAlignment="1" applyProtection="1">
      <alignment vertical="center"/>
      <protection locked="0"/>
    </xf>
    <xf numFmtId="49" fontId="0" fillId="0" borderId="13" xfId="0" applyNumberFormat="1" applyBorder="1" applyAlignment="1" applyProtection="1">
      <alignment vertical="center"/>
      <protection locked="0"/>
    </xf>
    <xf numFmtId="0" fontId="0" fillId="18" borderId="81" xfId="0" applyFill="1" applyBorder="1" applyAlignment="1">
      <alignment horizontal="center" vertical="center"/>
    </xf>
    <xf numFmtId="0" fontId="0" fillId="18" borderId="68" xfId="0" applyFill="1" applyBorder="1" applyAlignment="1">
      <alignment horizontal="center" vertical="center"/>
    </xf>
    <xf numFmtId="0" fontId="0" fillId="0" borderId="4" xfId="0" applyBorder="1" applyAlignment="1">
      <alignment wrapText="1"/>
    </xf>
    <xf numFmtId="0" fontId="26" fillId="0" borderId="0" xfId="0" applyFont="1" applyAlignment="1">
      <alignment vertical="center" wrapText="1"/>
    </xf>
    <xf numFmtId="0" fontId="0" fillId="3" borderId="14" xfId="0" applyFill="1" applyBorder="1" applyAlignment="1">
      <alignment vertical="center"/>
    </xf>
    <xf numFmtId="0" fontId="0" fillId="0" borderId="14" xfId="0" applyBorder="1" applyAlignment="1">
      <alignment vertical="center"/>
    </xf>
    <xf numFmtId="0" fontId="0" fillId="15" borderId="48" xfId="0" applyFill="1" applyBorder="1" applyAlignment="1">
      <alignment vertical="center"/>
    </xf>
    <xf numFmtId="0" fontId="0" fillId="0" borderId="28" xfId="0" applyBorder="1"/>
    <xf numFmtId="0" fontId="0" fillId="15" borderId="45" xfId="0" applyFill="1" applyBorder="1" applyAlignment="1">
      <alignment vertical="center"/>
    </xf>
    <xf numFmtId="0" fontId="0" fillId="0" borderId="13" xfId="0" applyBorder="1"/>
    <xf numFmtId="0" fontId="0" fillId="15" borderId="46" xfId="0" applyFill="1" applyBorder="1" applyAlignment="1">
      <alignment vertical="center"/>
    </xf>
    <xf numFmtId="0" fontId="0" fillId="0" borderId="14" xfId="0" applyBorder="1"/>
    <xf numFmtId="0" fontId="0" fillId="0" borderId="35" xfId="0" applyBorder="1"/>
    <xf numFmtId="0" fontId="0" fillId="13" borderId="55" xfId="0" applyFill="1" applyBorder="1" applyAlignment="1">
      <alignment horizontal="left" vertical="center" wrapText="1"/>
    </xf>
    <xf numFmtId="0" fontId="0" fillId="13" borderId="14" xfId="0" applyFill="1" applyBorder="1" applyAlignment="1">
      <alignment horizontal="left" vertical="center" wrapText="1"/>
    </xf>
    <xf numFmtId="0" fontId="0" fillId="2" borderId="6" xfId="0" applyFill="1" applyBorder="1" applyAlignment="1">
      <alignment horizontal="center" vertical="center"/>
    </xf>
    <xf numFmtId="0" fontId="0" fillId="7" borderId="76" xfId="0" applyFill="1" applyBorder="1" applyAlignment="1">
      <alignment horizontal="center" vertical="center"/>
    </xf>
    <xf numFmtId="49" fontId="0" fillId="0" borderId="28" xfId="0" applyNumberFormat="1" applyBorder="1" applyAlignment="1" applyProtection="1">
      <alignment vertical="center" wrapText="1"/>
      <protection locked="0"/>
    </xf>
    <xf numFmtId="0" fontId="0" fillId="3" borderId="28" xfId="0" applyFill="1" applyBorder="1" applyAlignment="1">
      <alignment vertical="center"/>
    </xf>
    <xf numFmtId="0" fontId="0" fillId="0" borderId="28" xfId="0" applyBorder="1" applyAlignment="1">
      <alignment vertical="center"/>
    </xf>
    <xf numFmtId="0" fontId="0" fillId="0" borderId="0" xfId="0"/>
    <xf numFmtId="0" fontId="0" fillId="0" borderId="0" xfId="0" applyAlignment="1">
      <alignment wrapText="1"/>
    </xf>
    <xf numFmtId="49" fontId="0" fillId="0" borderId="14" xfId="0" applyNumberFormat="1" applyBorder="1" applyAlignment="1" applyProtection="1">
      <alignment vertical="center"/>
      <protection locked="0"/>
    </xf>
    <xf numFmtId="0" fontId="0" fillId="0" borderId="37" xfId="0" applyBorder="1" applyAlignment="1" applyProtection="1">
      <alignment vertical="center"/>
      <protection locked="0"/>
    </xf>
    <xf numFmtId="0" fontId="0" fillId="0" borderId="15" xfId="0" applyBorder="1" applyAlignment="1" applyProtection="1">
      <alignment vertical="center"/>
      <protection locked="0"/>
    </xf>
    <xf numFmtId="49" fontId="0" fillId="6" borderId="80" xfId="0" applyNumberFormat="1" applyFill="1" applyBorder="1" applyAlignment="1">
      <alignment horizontal="center" vertical="center" wrapText="1"/>
    </xf>
    <xf numFmtId="0" fontId="0" fillId="0" borderId="80" xfId="0" applyBorder="1" applyAlignment="1">
      <alignment horizontal="center" vertical="center" wrapText="1"/>
    </xf>
    <xf numFmtId="49" fontId="25" fillId="14" borderId="28" xfId="0" applyNumberFormat="1" applyFont="1" applyFill="1" applyBorder="1" applyAlignment="1">
      <alignment vertical="center"/>
    </xf>
    <xf numFmtId="0" fontId="0" fillId="0" borderId="36" xfId="0" applyBorder="1" applyAlignment="1">
      <alignment vertical="center"/>
    </xf>
    <xf numFmtId="0" fontId="0" fillId="0" borderId="4" xfId="0" applyBorder="1" applyAlignment="1" applyProtection="1">
      <alignment vertical="center" wrapText="1"/>
      <protection locked="0"/>
    </xf>
    <xf numFmtId="0" fontId="0" fillId="0" borderId="0" xfId="0" applyAlignment="1" applyProtection="1">
      <alignment vertical="center" wrapText="1"/>
      <protection locked="0"/>
    </xf>
    <xf numFmtId="49" fontId="25" fillId="14" borderId="48" xfId="0" applyNumberFormat="1" applyFont="1" applyFill="1" applyBorder="1" applyAlignment="1">
      <alignment vertical="center"/>
    </xf>
    <xf numFmtId="49" fontId="0" fillId="0" borderId="45" xfId="0" applyNumberFormat="1" applyBorder="1" applyAlignment="1" applyProtection="1">
      <alignment vertical="center"/>
      <protection locked="0"/>
    </xf>
    <xf numFmtId="0" fontId="0" fillId="0" borderId="13" xfId="0" applyBorder="1" applyAlignment="1" applyProtection="1">
      <alignment vertical="center"/>
      <protection locked="0"/>
    </xf>
    <xf numFmtId="49" fontId="0" fillId="0" borderId="46" xfId="0" applyNumberFormat="1" applyBorder="1" applyAlignment="1" applyProtection="1">
      <alignment vertical="center"/>
      <protection locked="0"/>
    </xf>
    <xf numFmtId="0" fontId="0" fillId="0" borderId="14" xfId="0" applyBorder="1" applyAlignment="1" applyProtection="1">
      <alignment vertical="center"/>
      <protection locked="0"/>
    </xf>
    <xf numFmtId="49" fontId="0" fillId="0" borderId="45" xfId="0" applyNumberFormat="1"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15" xfId="0" applyBorder="1" applyAlignment="1" applyProtection="1">
      <alignment vertical="center" wrapText="1"/>
      <protection locked="0"/>
    </xf>
    <xf numFmtId="49" fontId="0" fillId="10" borderId="13" xfId="0" applyNumberFormat="1" applyFill="1" applyBorder="1" applyAlignment="1" applyProtection="1">
      <alignment vertical="center" wrapText="1"/>
      <protection locked="0"/>
    </xf>
    <xf numFmtId="0" fontId="0" fillId="0" borderId="13" xfId="0" applyBorder="1" applyAlignment="1" applyProtection="1">
      <alignment wrapText="1"/>
      <protection locked="0"/>
    </xf>
    <xf numFmtId="0" fontId="0" fillId="0" borderId="37" xfId="0" applyBorder="1" applyAlignment="1" applyProtection="1">
      <alignment wrapText="1"/>
      <protection locked="0"/>
    </xf>
    <xf numFmtId="0" fontId="0" fillId="7" borderId="4" xfId="0" applyFill="1" applyBorder="1" applyAlignment="1">
      <alignment horizontal="center" vertical="center" wrapText="1"/>
    </xf>
    <xf numFmtId="0" fontId="0" fillId="7" borderId="10"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0"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8" borderId="48" xfId="0" applyFill="1" applyBorder="1" applyAlignment="1">
      <alignment horizontal="center" vertical="center"/>
    </xf>
    <xf numFmtId="0" fontId="0" fillId="0" borderId="36" xfId="0" applyBorder="1" applyAlignment="1">
      <alignment horizontal="center" vertical="center"/>
    </xf>
    <xf numFmtId="0" fontId="0" fillId="0" borderId="7" xfId="0" applyBorder="1" applyAlignment="1">
      <alignment horizontal="center" vertical="center"/>
    </xf>
    <xf numFmtId="0" fontId="0" fillId="0" borderId="39" xfId="0" applyBorder="1" applyAlignment="1">
      <alignment horizontal="center" vertical="center"/>
    </xf>
    <xf numFmtId="49" fontId="0" fillId="10" borderId="14" xfId="0" applyNumberFormat="1" applyFill="1" applyBorder="1" applyAlignment="1" applyProtection="1">
      <alignment vertical="center"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7" borderId="3" xfId="0" applyFill="1" applyBorder="1" applyAlignment="1">
      <alignment horizontal="center" vertical="center" wrapText="1" shrinkToFit="1"/>
    </xf>
    <xf numFmtId="0" fontId="0" fillId="7" borderId="7" xfId="0" applyFill="1" applyBorder="1" applyAlignment="1">
      <alignment horizontal="center" vertical="center" wrapText="1"/>
    </xf>
    <xf numFmtId="0" fontId="0" fillId="7" borderId="78" xfId="0" applyFill="1" applyBorder="1" applyAlignment="1">
      <alignment horizontal="center" vertical="center" wrapText="1"/>
    </xf>
    <xf numFmtId="0" fontId="0" fillId="7" borderId="8" xfId="0" applyFill="1" applyBorder="1" applyAlignment="1">
      <alignment horizontal="center" vertical="center" wrapText="1"/>
    </xf>
    <xf numFmtId="49" fontId="25" fillId="14" borderId="48" xfId="0" applyNumberFormat="1" applyFont="1" applyFill="1" applyBorder="1" applyAlignment="1">
      <alignment vertical="center" wrapText="1"/>
    </xf>
    <xf numFmtId="0" fontId="25" fillId="14" borderId="36" xfId="0" applyFont="1" applyFill="1" applyBorder="1" applyAlignment="1">
      <alignment vertical="center" wrapText="1"/>
    </xf>
    <xf numFmtId="0" fontId="25" fillId="14" borderId="45" xfId="0" applyFont="1" applyFill="1" applyBorder="1" applyAlignment="1">
      <alignment vertical="center" wrapText="1"/>
    </xf>
    <xf numFmtId="0" fontId="25" fillId="14" borderId="37" xfId="0" applyFont="1" applyFill="1" applyBorder="1" applyAlignment="1">
      <alignment vertical="center" wrapText="1"/>
    </xf>
    <xf numFmtId="0" fontId="25" fillId="14" borderId="48" xfId="0" applyFont="1" applyFill="1" applyBorder="1" applyAlignment="1">
      <alignment vertical="center" wrapText="1"/>
    </xf>
    <xf numFmtId="0" fontId="0" fillId="18" borderId="4" xfId="0" applyFill="1" applyBorder="1" applyAlignment="1">
      <alignment horizontal="center" vertical="center"/>
    </xf>
    <xf numFmtId="0" fontId="0" fillId="18" borderId="7" xfId="0" applyFill="1" applyBorder="1" applyAlignment="1">
      <alignment horizontal="center" vertical="center"/>
    </xf>
    <xf numFmtId="0" fontId="0" fillId="4" borderId="68" xfId="0" applyFill="1" applyBorder="1" applyAlignment="1">
      <alignment horizontal="center" vertical="center"/>
    </xf>
    <xf numFmtId="0" fontId="0" fillId="4" borderId="84" xfId="0" applyFill="1" applyBorder="1" applyAlignment="1">
      <alignment horizontal="center" vertical="center"/>
    </xf>
    <xf numFmtId="0" fontId="0" fillId="18" borderId="10" xfId="0" applyFill="1" applyBorder="1" applyAlignment="1">
      <alignment horizontal="center" vertical="center"/>
    </xf>
    <xf numFmtId="0" fontId="0" fillId="18" borderId="8" xfId="0" applyFill="1" applyBorder="1" applyAlignment="1">
      <alignment horizontal="center" vertical="center"/>
    </xf>
    <xf numFmtId="0" fontId="0" fillId="18" borderId="82" xfId="0" applyFill="1" applyBorder="1" applyAlignment="1">
      <alignment horizontal="center" vertical="center"/>
    </xf>
    <xf numFmtId="0" fontId="0" fillId="8" borderId="49" xfId="0" applyFill="1" applyBorder="1" applyAlignment="1">
      <alignment horizontal="center" vertical="center" wrapText="1"/>
    </xf>
    <xf numFmtId="0" fontId="0" fillId="8" borderId="50" xfId="0" applyFill="1" applyBorder="1" applyAlignment="1">
      <alignment horizontal="center" vertical="center" wrapText="1"/>
    </xf>
    <xf numFmtId="49" fontId="0" fillId="0" borderId="37" xfId="0" applyNumberFormat="1" applyBorder="1" applyAlignment="1" applyProtection="1">
      <alignment vertical="center" wrapText="1"/>
      <protection locked="0"/>
    </xf>
    <xf numFmtId="49" fontId="0" fillId="0" borderId="15" xfId="0" applyNumberFormat="1" applyBorder="1" applyAlignment="1" applyProtection="1">
      <alignment vertical="center" wrapText="1"/>
      <protection locked="0"/>
    </xf>
    <xf numFmtId="0" fontId="0" fillId="15" borderId="28" xfId="0" applyFill="1" applyBorder="1" applyAlignment="1">
      <alignment vertical="center"/>
    </xf>
    <xf numFmtId="0" fontId="0" fillId="15" borderId="13" xfId="0" applyFill="1" applyBorder="1" applyAlignment="1">
      <alignment vertical="center"/>
    </xf>
    <xf numFmtId="0" fontId="0" fillId="15" borderId="14" xfId="0" applyFill="1" applyBorder="1" applyAlignment="1">
      <alignment vertical="center"/>
    </xf>
    <xf numFmtId="0" fontId="0" fillId="15" borderId="35" xfId="0" applyFill="1" applyBorder="1" applyAlignment="1">
      <alignment vertical="center"/>
    </xf>
    <xf numFmtId="0" fontId="0" fillId="4" borderId="78" xfId="0" applyFill="1" applyBorder="1" applyAlignment="1">
      <alignment horizontal="center" vertical="center" wrapText="1"/>
    </xf>
    <xf numFmtId="0" fontId="0" fillId="4" borderId="8" xfId="0" applyFill="1" applyBorder="1" applyAlignment="1">
      <alignment horizontal="center" vertical="center" wrapText="1"/>
    </xf>
    <xf numFmtId="0" fontId="25" fillId="14" borderId="13" xfId="0" applyFont="1" applyFill="1" applyBorder="1" applyAlignment="1">
      <alignment vertical="center" wrapText="1"/>
    </xf>
    <xf numFmtId="0" fontId="16" fillId="4" borderId="3" xfId="0" applyFont="1" applyFill="1" applyBorder="1" applyAlignment="1">
      <alignment horizontal="center" vertical="center" wrapText="1"/>
    </xf>
    <xf numFmtId="0" fontId="0" fillId="8" borderId="4" xfId="0" applyFill="1" applyBorder="1" applyAlignment="1">
      <alignment horizontal="center" vertical="center" wrapText="1"/>
    </xf>
    <xf numFmtId="0" fontId="0" fillId="8" borderId="7"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8" xfId="0" applyFill="1" applyBorder="1" applyAlignment="1">
      <alignment horizontal="center" vertical="center" wrapText="1"/>
    </xf>
    <xf numFmtId="0" fontId="0" fillId="8" borderId="3" xfId="0" applyFill="1" applyBorder="1" applyAlignment="1">
      <alignment horizontal="center" vertical="center" wrapText="1"/>
    </xf>
    <xf numFmtId="0" fontId="0" fillId="8" borderId="78" xfId="0" applyFill="1" applyBorder="1" applyAlignment="1">
      <alignment horizontal="center" vertical="center" wrapText="1"/>
    </xf>
    <xf numFmtId="0" fontId="0" fillId="8" borderId="48" xfId="0" applyFill="1" applyBorder="1" applyAlignment="1">
      <alignment horizontal="center" vertical="center" wrapText="1"/>
    </xf>
    <xf numFmtId="0" fontId="0" fillId="8" borderId="3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3" xfId="0" applyFill="1" applyBorder="1" applyAlignment="1">
      <alignment horizontal="center" vertical="center" wrapText="1"/>
    </xf>
    <xf numFmtId="0" fontId="0" fillId="2" borderId="28" xfId="0" applyFill="1" applyBorder="1" applyAlignment="1">
      <alignment horizontal="center" vertical="center"/>
    </xf>
    <xf numFmtId="0" fontId="0" fillId="0" borderId="28" xfId="0" applyBorder="1" applyAlignment="1">
      <alignment horizontal="center" vertical="center"/>
    </xf>
    <xf numFmtId="0" fontId="0" fillId="2" borderId="48" xfId="0" applyFill="1" applyBorder="1" applyAlignment="1">
      <alignment horizontal="center" vertical="center"/>
    </xf>
    <xf numFmtId="0" fontId="0" fillId="0" borderId="85" xfId="0" applyBorder="1" applyAlignment="1">
      <alignment horizontal="center" vertical="center"/>
    </xf>
    <xf numFmtId="0" fontId="0" fillId="2" borderId="86" xfId="0" applyFill="1" applyBorder="1" applyAlignment="1">
      <alignment horizontal="center" vertical="center"/>
    </xf>
    <xf numFmtId="0" fontId="0" fillId="3" borderId="76" xfId="0" applyFill="1" applyBorder="1" applyAlignment="1">
      <alignment horizontal="center" vertical="center" wrapText="1"/>
    </xf>
    <xf numFmtId="0" fontId="0" fillId="3" borderId="54" xfId="0" applyFill="1" applyBorder="1" applyAlignment="1">
      <alignment horizontal="center" vertical="center" wrapText="1"/>
    </xf>
    <xf numFmtId="0" fontId="0" fillId="0" borderId="54" xfId="0" applyBorder="1" applyAlignment="1">
      <alignment horizontal="center" vertical="center" wrapText="1"/>
    </xf>
    <xf numFmtId="0" fontId="0" fillId="2" borderId="46" xfId="0" applyFill="1" applyBorder="1" applyAlignment="1">
      <alignment horizontal="center" vertical="center" wrapText="1"/>
    </xf>
    <xf numFmtId="0" fontId="0" fillId="0" borderId="35" xfId="0" applyBorder="1" applyAlignment="1">
      <alignment horizontal="center" vertical="center" wrapText="1"/>
    </xf>
    <xf numFmtId="0" fontId="0" fillId="0" borderId="76"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56" xfId="0" applyBorder="1" applyAlignment="1" applyProtection="1">
      <alignment vertical="center" wrapText="1"/>
      <protection locked="0"/>
    </xf>
    <xf numFmtId="0" fontId="0" fillId="17" borderId="54" xfId="0" applyFill="1" applyBorder="1" applyAlignment="1" applyProtection="1">
      <alignment vertical="center" wrapText="1"/>
      <protection locked="0"/>
    </xf>
    <xf numFmtId="0" fontId="0" fillId="0" borderId="28" xfId="0" applyBorder="1" applyAlignment="1" applyProtection="1">
      <alignment vertical="center" wrapText="1"/>
      <protection locked="0"/>
    </xf>
    <xf numFmtId="186" fontId="0" fillId="0" borderId="13" xfId="0" applyNumberFormat="1" applyBorder="1" applyAlignment="1" applyProtection="1">
      <alignment vertical="center" wrapText="1"/>
      <protection locked="0"/>
    </xf>
    <xf numFmtId="0" fontId="0" fillId="2" borderId="87" xfId="0" applyFill="1" applyBorder="1" applyAlignment="1">
      <alignment horizontal="center" vertical="center" wrapText="1"/>
    </xf>
    <xf numFmtId="0" fontId="0" fillId="2" borderId="88" xfId="0" applyFill="1" applyBorder="1" applyAlignment="1">
      <alignment horizontal="center" vertical="center"/>
    </xf>
    <xf numFmtId="0" fontId="0" fillId="2" borderId="89" xfId="0" applyFill="1" applyBorder="1" applyAlignment="1">
      <alignment horizontal="center" vertical="center"/>
    </xf>
    <xf numFmtId="0" fontId="0" fillId="15" borderId="14" xfId="0" applyFill="1" applyBorder="1" applyAlignment="1">
      <alignment vertical="center" wrapText="1"/>
    </xf>
    <xf numFmtId="0" fontId="0" fillId="0" borderId="14" xfId="0" applyBorder="1" applyAlignment="1">
      <alignment vertical="center" wrapText="1"/>
    </xf>
    <xf numFmtId="0" fontId="25" fillId="14" borderId="12" xfId="0" applyFont="1" applyFill="1" applyBorder="1" applyAlignment="1">
      <alignment vertical="center" wrapText="1"/>
    </xf>
    <xf numFmtId="0" fontId="25" fillId="14" borderId="38" xfId="0" applyFont="1" applyFill="1" applyBorder="1" applyAlignment="1">
      <alignment vertical="center" wrapText="1"/>
    </xf>
    <xf numFmtId="0" fontId="0" fillId="13" borderId="13" xfId="0" applyFill="1" applyBorder="1" applyAlignment="1">
      <alignment horizontal="left" vertical="center" wrapText="1"/>
    </xf>
    <xf numFmtId="0" fontId="0" fillId="13" borderId="37" xfId="0" applyFill="1" applyBorder="1" applyAlignment="1">
      <alignment vertical="center" wrapText="1"/>
    </xf>
    <xf numFmtId="0" fontId="0" fillId="0" borderId="33" xfId="0"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13" borderId="12" xfId="0" applyFill="1" applyBorder="1" applyAlignment="1">
      <alignment vertical="center" wrapText="1"/>
    </xf>
    <xf numFmtId="0" fontId="0" fillId="13" borderId="38" xfId="0" applyFill="1" applyBorder="1" applyAlignment="1">
      <alignment vertical="center" wrapText="1"/>
    </xf>
    <xf numFmtId="0" fontId="0" fillId="8" borderId="76" xfId="0" applyFill="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pplyProtection="1">
      <alignment horizontal="center" vertical="center" wrapText="1"/>
      <protection locked="0"/>
    </xf>
    <xf numFmtId="0" fontId="0" fillId="8" borderId="6" xfId="0" applyFill="1" applyBorder="1" applyAlignment="1">
      <alignment horizontal="center" vertical="center" wrapText="1"/>
    </xf>
    <xf numFmtId="0" fontId="0" fillId="0" borderId="69" xfId="0" applyBorder="1" applyAlignment="1">
      <alignment horizontal="center" vertical="center" wrapText="1"/>
    </xf>
    <xf numFmtId="0" fontId="0" fillId="17" borderId="69" xfId="0" applyFill="1" applyBorder="1" applyAlignment="1" applyProtection="1">
      <alignment vertical="center" wrapText="1"/>
      <protection locked="0"/>
    </xf>
    <xf numFmtId="0" fontId="0" fillId="17" borderId="76" xfId="0" applyFill="1" applyBorder="1" applyAlignment="1" applyProtection="1">
      <alignment vertical="center" wrapText="1"/>
      <protection locked="0"/>
    </xf>
    <xf numFmtId="0" fontId="25" fillId="14" borderId="28" xfId="0" applyFont="1" applyFill="1" applyBorder="1" applyAlignment="1">
      <alignment horizontal="left" vertical="center" wrapText="1"/>
    </xf>
    <xf numFmtId="0" fontId="0" fillId="8" borderId="7" xfId="0" applyFill="1" applyBorder="1" applyAlignment="1">
      <alignment horizontal="left" vertical="center" wrapText="1" indent="1"/>
    </xf>
    <xf numFmtId="0" fontId="0" fillId="0" borderId="39" xfId="0" applyBorder="1" applyAlignment="1">
      <alignment horizontal="left" vertical="center" wrapText="1" indent="1"/>
    </xf>
    <xf numFmtId="0" fontId="0" fillId="0" borderId="8" xfId="0" applyBorder="1" applyAlignment="1">
      <alignment horizontal="left" vertical="center" wrapText="1" indent="1"/>
    </xf>
    <xf numFmtId="0" fontId="0" fillId="6" borderId="80" xfId="0" applyFill="1" applyBorder="1" applyAlignment="1">
      <alignment horizontal="center" vertical="center" wrapText="1"/>
    </xf>
    <xf numFmtId="0" fontId="0" fillId="4" borderId="6" xfId="0" applyFill="1" applyBorder="1" applyAlignment="1">
      <alignment horizontal="center" vertical="center"/>
    </xf>
    <xf numFmtId="0" fontId="0" fillId="8" borderId="69" xfId="0" applyFill="1" applyBorder="1" applyAlignment="1">
      <alignment horizontal="center" vertical="center"/>
    </xf>
    <xf numFmtId="0" fontId="0" fillId="0" borderId="19" xfId="0" applyBorder="1" applyAlignment="1">
      <alignment wrapText="1"/>
    </xf>
    <xf numFmtId="0" fontId="0" fillId="17" borderId="20" xfId="0" applyFill="1" applyBorder="1" applyAlignment="1" applyProtection="1">
      <alignment horizontal="center" vertical="center" wrapText="1"/>
      <protection locked="0"/>
    </xf>
    <xf numFmtId="0" fontId="0" fillId="17" borderId="20" xfId="0" applyFill="1" applyBorder="1" applyAlignment="1" applyProtection="1">
      <alignment horizontal="center" wrapText="1"/>
      <protection locked="0"/>
    </xf>
    <xf numFmtId="0" fontId="0" fillId="2" borderId="7" xfId="0" applyFill="1" applyBorder="1" applyAlignment="1">
      <alignment horizontal="left" vertical="center" wrapText="1" indent="1"/>
    </xf>
    <xf numFmtId="0" fontId="0" fillId="0" borderId="90" xfId="0" applyBorder="1" applyAlignment="1" applyProtection="1">
      <alignment horizontal="center" vertical="center" wrapText="1"/>
      <protection locked="0"/>
    </xf>
    <xf numFmtId="0" fontId="0" fillId="8" borderId="69" xfId="0" applyFill="1" applyBorder="1" applyAlignment="1">
      <alignment horizontal="center" vertical="center" wrapText="1"/>
    </xf>
    <xf numFmtId="0" fontId="0" fillId="0" borderId="76" xfId="0" applyBorder="1" applyAlignment="1">
      <alignment horizontal="center" vertical="center" wrapText="1"/>
    </xf>
    <xf numFmtId="0" fontId="0" fillId="0" borderId="48" xfId="0" applyBorder="1" applyAlignment="1" applyProtection="1">
      <alignment vertical="center" wrapText="1"/>
      <protection locked="0"/>
    </xf>
    <xf numFmtId="0" fontId="0" fillId="13" borderId="19" xfId="0" applyFill="1" applyBorder="1" applyAlignment="1">
      <alignment vertical="center" wrapText="1"/>
    </xf>
    <xf numFmtId="0" fontId="0" fillId="0" borderId="19" xfId="0" applyBorder="1" applyAlignment="1">
      <alignment vertical="center" wrapText="1"/>
    </xf>
    <xf numFmtId="0" fontId="0" fillId="17" borderId="19" xfId="0" applyFill="1" applyBorder="1" applyAlignment="1" applyProtection="1">
      <alignment vertical="center" wrapText="1"/>
      <protection locked="0"/>
    </xf>
    <xf numFmtId="49" fontId="0" fillId="0" borderId="48" xfId="0" applyNumberFormat="1" applyBorder="1" applyAlignment="1" applyProtection="1">
      <alignment vertical="center" wrapText="1"/>
      <protection locked="0"/>
    </xf>
    <xf numFmtId="0" fontId="0" fillId="0" borderId="46" xfId="0" applyBorder="1" applyAlignment="1" applyProtection="1">
      <alignment vertical="center" wrapText="1"/>
      <protection locked="0"/>
    </xf>
    <xf numFmtId="0" fontId="0" fillId="13" borderId="21" xfId="0" applyFill="1" applyBorder="1" applyAlignment="1">
      <alignment vertical="center" wrapText="1"/>
    </xf>
    <xf numFmtId="0" fontId="0" fillId="0" borderId="21" xfId="0" applyBorder="1" applyAlignment="1">
      <alignment vertical="center" wrapText="1"/>
    </xf>
    <xf numFmtId="0" fontId="0" fillId="17" borderId="21" xfId="0" applyFill="1"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45" xfId="0" applyBorder="1" applyAlignment="1" applyProtection="1">
      <alignment vertical="center" wrapText="1"/>
      <protection locked="0"/>
    </xf>
    <xf numFmtId="0" fontId="0" fillId="0" borderId="20" xfId="0" applyBorder="1" applyAlignment="1">
      <alignment vertical="center" wrapText="1"/>
    </xf>
    <xf numFmtId="0" fontId="0" fillId="6" borderId="0" xfId="0" applyFill="1" applyAlignment="1">
      <alignment horizontal="center" vertical="center" wrapText="1"/>
    </xf>
    <xf numFmtId="0" fontId="25" fillId="14" borderId="19" xfId="0" applyFont="1" applyFill="1" applyBorder="1" applyAlignment="1" applyProtection="1">
      <alignment horizontal="center" vertical="center" wrapText="1"/>
      <protection locked="0"/>
    </xf>
    <xf numFmtId="0" fontId="0" fillId="0" borderId="19" xfId="0" applyBorder="1" applyAlignment="1">
      <alignment horizontal="center" wrapText="1"/>
    </xf>
    <xf numFmtId="0" fontId="25" fillId="14" borderId="19" xfId="0" applyFont="1" applyFill="1" applyBorder="1" applyAlignment="1">
      <alignment vertical="center" wrapText="1"/>
    </xf>
    <xf numFmtId="0" fontId="0" fillId="0" borderId="48" xfId="0" applyBorder="1" applyAlignment="1">
      <alignment vertical="center" wrapText="1"/>
    </xf>
    <xf numFmtId="0" fontId="0" fillId="0" borderId="21" xfId="0" applyBorder="1" applyAlignment="1" applyProtection="1">
      <alignment vertical="center" wrapText="1"/>
      <protection locked="0"/>
    </xf>
    <xf numFmtId="0" fontId="0" fillId="17" borderId="21" xfId="0" applyFill="1" applyBorder="1" applyAlignment="1" applyProtection="1">
      <alignment horizontal="center" vertical="center" wrapText="1"/>
      <protection locked="0"/>
    </xf>
    <xf numFmtId="0" fontId="0" fillId="17" borderId="21" xfId="0" applyFill="1" applyBorder="1" applyAlignment="1" applyProtection="1">
      <alignment horizontal="center" wrapText="1"/>
      <protection locked="0"/>
    </xf>
    <xf numFmtId="0" fontId="0" fillId="0" borderId="20" xfId="0" applyBorder="1" applyAlignment="1">
      <alignment wrapText="1"/>
    </xf>
    <xf numFmtId="0" fontId="0" fillId="0" borderId="20" xfId="0" applyBorder="1" applyAlignment="1" applyProtection="1">
      <alignment wrapText="1"/>
      <protection locked="0"/>
    </xf>
    <xf numFmtId="0" fontId="0" fillId="0" borderId="45" xfId="0" applyBorder="1" applyAlignment="1" applyProtection="1">
      <alignment wrapText="1"/>
      <protection locked="0"/>
    </xf>
    <xf numFmtId="0" fontId="25" fillId="14" borderId="19" xfId="0" applyFont="1" applyFill="1" applyBorder="1" applyAlignment="1">
      <alignment horizontal="center" vertical="center" wrapText="1"/>
    </xf>
    <xf numFmtId="0" fontId="0" fillId="0" borderId="48" xfId="0" applyBorder="1" applyAlignment="1">
      <alignment wrapText="1"/>
    </xf>
    <xf numFmtId="0" fontId="0" fillId="0" borderId="21" xfId="0" applyBorder="1" applyAlignment="1" applyProtection="1">
      <alignment wrapText="1"/>
      <protection locked="0"/>
    </xf>
    <xf numFmtId="0" fontId="0" fillId="0" borderId="46" xfId="0" applyBorder="1" applyAlignment="1" applyProtection="1">
      <alignment wrapText="1"/>
      <protection locked="0"/>
    </xf>
    <xf numFmtId="0" fontId="0" fillId="17" borderId="57" xfId="0" applyFill="1" applyBorder="1" applyAlignment="1" applyProtection="1">
      <alignment vertical="center" wrapText="1"/>
      <protection locked="0"/>
    </xf>
    <xf numFmtId="0" fontId="0" fillId="3" borderId="56" xfId="0" applyFill="1" applyBorder="1" applyAlignment="1">
      <alignment horizontal="center" vertical="center" wrapText="1"/>
    </xf>
    <xf numFmtId="0" fontId="0" fillId="0" borderId="57" xfId="0" applyBorder="1" applyAlignment="1">
      <alignment horizontal="center" vertical="center" wrapText="1"/>
    </xf>
    <xf numFmtId="49" fontId="0" fillId="0" borderId="56" xfId="0" applyNumberFormat="1" applyBorder="1" applyAlignment="1" applyProtection="1">
      <alignment vertical="center" wrapText="1"/>
      <protection locked="0"/>
    </xf>
    <xf numFmtId="0" fontId="0" fillId="2" borderId="76" xfId="0" applyFill="1" applyBorder="1" applyAlignment="1">
      <alignment horizontal="center" vertical="center" wrapText="1"/>
    </xf>
    <xf numFmtId="0" fontId="0" fillId="0" borderId="54" xfId="0" applyBorder="1" applyAlignment="1">
      <alignment vertical="center" wrapText="1"/>
    </xf>
    <xf numFmtId="0" fontId="0" fillId="0" borderId="6" xfId="0" applyBorder="1" applyAlignment="1">
      <alignment vertical="center" wrapText="1"/>
    </xf>
    <xf numFmtId="0" fontId="0" fillId="0" borderId="36" xfId="0" applyBorder="1" applyAlignment="1">
      <alignment horizontal="left" vertical="center" wrapText="1" indent="1"/>
    </xf>
    <xf numFmtId="0" fontId="0" fillId="0" borderId="37" xfId="0" applyBorder="1" applyAlignment="1">
      <alignment horizontal="left" vertical="center" wrapText="1" indent="1"/>
    </xf>
    <xf numFmtId="0" fontId="0" fillId="2" borderId="54" xfId="0" applyFill="1" applyBorder="1" applyAlignment="1">
      <alignment horizontal="left" vertical="center" wrapText="1" indent="1"/>
    </xf>
    <xf numFmtId="0" fontId="0" fillId="0" borderId="6" xfId="0" applyBorder="1" applyAlignment="1">
      <alignment horizontal="left" vertical="center" wrapText="1" indent="1"/>
    </xf>
    <xf numFmtId="0" fontId="0" fillId="0" borderId="43" xfId="0" applyBorder="1" applyAlignment="1">
      <alignment horizontal="left" vertical="center" indent="1"/>
    </xf>
    <xf numFmtId="0" fontId="0" fillId="0" borderId="32" xfId="0" applyBorder="1" applyAlignment="1">
      <alignment vertical="center" wrapText="1"/>
    </xf>
    <xf numFmtId="0" fontId="0" fillId="7" borderId="54" xfId="0" applyFill="1" applyBorder="1" applyAlignment="1">
      <alignment horizontal="center" vertical="center" wrapText="1"/>
    </xf>
    <xf numFmtId="0" fontId="0" fillId="7" borderId="6" xfId="0" applyFill="1" applyBorder="1" applyAlignment="1">
      <alignment horizontal="center" vertical="center" wrapText="1"/>
    </xf>
    <xf numFmtId="0" fontId="0" fillId="3" borderId="1" xfId="0" applyFill="1" applyBorder="1" applyAlignment="1">
      <alignment vertical="center" wrapText="1"/>
    </xf>
    <xf numFmtId="0" fontId="0" fillId="0" borderId="75" xfId="0" applyBorder="1" applyAlignment="1">
      <alignment wrapText="1"/>
    </xf>
    <xf numFmtId="0" fontId="0" fillId="3" borderId="48" xfId="0" applyFill="1" applyBorder="1" applyAlignment="1">
      <alignment vertical="center" wrapText="1"/>
    </xf>
    <xf numFmtId="0" fontId="0" fillId="0" borderId="36" xfId="0" applyBorder="1" applyAlignment="1">
      <alignment vertical="center" wrapText="1"/>
    </xf>
    <xf numFmtId="0" fontId="0" fillId="17" borderId="51" xfId="0" applyFill="1" applyBorder="1" applyAlignment="1" applyProtection="1">
      <alignment vertical="center" wrapText="1"/>
      <protection locked="0"/>
    </xf>
    <xf numFmtId="0" fontId="0" fillId="17" borderId="23" xfId="0" applyFill="1" applyBorder="1" applyAlignment="1" applyProtection="1">
      <alignment vertical="center" wrapText="1"/>
      <protection locked="0"/>
    </xf>
    <xf numFmtId="0" fontId="0" fillId="17" borderId="52" xfId="0" applyFill="1" applyBorder="1" applyAlignment="1" applyProtection="1">
      <alignment vertical="center" wrapText="1"/>
      <protection locked="0"/>
    </xf>
    <xf numFmtId="0" fontId="0" fillId="17" borderId="24" xfId="0" applyFill="1" applyBorder="1" applyAlignment="1" applyProtection="1">
      <alignment vertical="center" wrapText="1"/>
      <protection locked="0"/>
    </xf>
    <xf numFmtId="0" fontId="0" fillId="2" borderId="26" xfId="0" applyFill="1" applyBorder="1" applyAlignment="1">
      <alignment horizontal="center" vertical="center" wrapText="1"/>
    </xf>
    <xf numFmtId="0" fontId="0" fillId="0" borderId="30" xfId="0" applyBorder="1" applyAlignment="1">
      <alignment horizontal="center" vertical="center" wrapText="1"/>
    </xf>
    <xf numFmtId="0" fontId="0" fillId="3" borderId="45" xfId="0" applyFill="1" applyBorder="1" applyAlignment="1">
      <alignment vertical="center" wrapText="1"/>
    </xf>
    <xf numFmtId="0" fontId="0" fillId="0" borderId="37" xfId="0" applyBorder="1" applyAlignment="1">
      <alignment vertical="center" wrapText="1"/>
    </xf>
    <xf numFmtId="0" fontId="0" fillId="3" borderId="46" xfId="0" applyFill="1" applyBorder="1" applyAlignment="1">
      <alignment vertical="center" wrapText="1"/>
    </xf>
    <xf numFmtId="0" fontId="0" fillId="0" borderId="15" xfId="0" applyBorder="1" applyAlignment="1">
      <alignment vertical="center" wrapText="1"/>
    </xf>
    <xf numFmtId="0" fontId="0" fillId="3" borderId="23" xfId="0" applyFill="1" applyBorder="1" applyAlignment="1">
      <alignment vertical="center" wrapText="1"/>
    </xf>
    <xf numFmtId="0" fontId="0" fillId="0" borderId="5" xfId="0" applyBorder="1" applyAlignment="1">
      <alignment wrapText="1"/>
    </xf>
    <xf numFmtId="0" fontId="0" fillId="2" borderId="77" xfId="0" applyFill="1" applyBorder="1" applyAlignment="1">
      <alignment horizontal="center" vertical="center"/>
    </xf>
    <xf numFmtId="0" fontId="0" fillId="2" borderId="78" xfId="0" applyFill="1" applyBorder="1" applyAlignment="1">
      <alignment horizontal="center" vertical="center"/>
    </xf>
    <xf numFmtId="0" fontId="0" fillId="2" borderId="81" xfId="0" applyFill="1" applyBorder="1" applyAlignment="1">
      <alignment horizontal="center" vertical="center"/>
    </xf>
    <xf numFmtId="0" fontId="0" fillId="3" borderId="81" xfId="0" applyFill="1" applyBorder="1" applyAlignment="1">
      <alignment vertical="center" wrapText="1"/>
    </xf>
    <xf numFmtId="0" fontId="0" fillId="0" borderId="82" xfId="0" applyBorder="1" applyAlignment="1">
      <alignment wrapText="1"/>
    </xf>
    <xf numFmtId="0" fontId="0" fillId="3" borderId="51" xfId="0" applyFill="1" applyBorder="1" applyAlignment="1">
      <alignment vertical="center" wrapText="1"/>
    </xf>
    <xf numFmtId="0" fontId="0" fillId="0" borderId="44" xfId="0" applyBorder="1" applyAlignment="1">
      <alignment wrapText="1"/>
    </xf>
    <xf numFmtId="0" fontId="0" fillId="17" borderId="44" xfId="0" applyFill="1" applyBorder="1" applyAlignment="1" applyProtection="1">
      <alignment vertical="center" wrapText="1"/>
      <protection locked="0"/>
    </xf>
    <xf numFmtId="0" fontId="0" fillId="17" borderId="5" xfId="0" applyFill="1"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77" xfId="0" applyBorder="1" applyAlignment="1">
      <alignment horizontal="center" wrapText="1"/>
    </xf>
    <xf numFmtId="0" fontId="0" fillId="0" borderId="78" xfId="0" applyBorder="1" applyAlignment="1">
      <alignment horizontal="center" wrapText="1"/>
    </xf>
    <xf numFmtId="49" fontId="0" fillId="0" borderId="20" xfId="0" applyNumberFormat="1" applyBorder="1" applyAlignment="1" applyProtection="1">
      <alignment vertical="center" wrapText="1"/>
      <protection locked="0"/>
    </xf>
    <xf numFmtId="49" fontId="0" fillId="0" borderId="21" xfId="0" applyNumberFormat="1" applyBorder="1" applyAlignment="1" applyProtection="1">
      <alignment vertical="center" wrapText="1"/>
      <protection locked="0"/>
    </xf>
    <xf numFmtId="49" fontId="0" fillId="10" borderId="21" xfId="0" applyNumberFormat="1" applyFill="1" applyBorder="1" applyAlignment="1" applyProtection="1">
      <alignment vertical="center" wrapText="1"/>
      <protection locked="0"/>
    </xf>
    <xf numFmtId="49" fontId="0" fillId="10" borderId="20" xfId="0" applyNumberFormat="1" applyFill="1" applyBorder="1" applyAlignment="1" applyProtection="1">
      <alignment vertical="center" wrapText="1"/>
      <protection locked="0"/>
    </xf>
    <xf numFmtId="0" fontId="0" fillId="13" borderId="20" xfId="0" applyFill="1" applyBorder="1" applyAlignment="1">
      <alignment vertical="center" wrapText="1"/>
    </xf>
    <xf numFmtId="49" fontId="0" fillId="0" borderId="19" xfId="0" applyNumberFormat="1"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8" borderId="54" xfId="0" applyFill="1" applyBorder="1" applyAlignment="1">
      <alignment horizontal="left" vertical="center" wrapText="1" indent="1"/>
    </xf>
    <xf numFmtId="0" fontId="0" fillId="6" borderId="0" xfId="0" applyFill="1" applyAlignment="1">
      <alignment horizontal="center" vertical="top" wrapText="1"/>
    </xf>
    <xf numFmtId="0" fontId="0" fillId="18" borderId="76" xfId="0" applyFill="1" applyBorder="1" applyAlignment="1">
      <alignment horizontal="center" vertical="center" wrapText="1"/>
    </xf>
    <xf numFmtId="0" fontId="0" fillId="15" borderId="46" xfId="0" applyFill="1" applyBorder="1" applyAlignment="1">
      <alignment vertical="center" wrapText="1"/>
    </xf>
    <xf numFmtId="0" fontId="0" fillId="0" borderId="14" xfId="0" applyBorder="1" applyAlignment="1">
      <alignment wrapText="1"/>
    </xf>
    <xf numFmtId="0" fontId="0" fillId="11" borderId="12" xfId="0" applyFill="1" applyBorder="1" applyAlignment="1">
      <alignment horizontal="left" vertical="center" wrapText="1" indent="1"/>
    </xf>
    <xf numFmtId="0" fontId="0" fillId="0" borderId="38" xfId="0" applyBorder="1" applyAlignment="1">
      <alignment horizontal="left" vertical="center" wrapText="1" indent="1"/>
    </xf>
    <xf numFmtId="0" fontId="0" fillId="10" borderId="0" xfId="0" applyFill="1" applyAlignment="1">
      <alignment vertical="center" wrapText="1"/>
    </xf>
    <xf numFmtId="0" fontId="0" fillId="10" borderId="4" xfId="0" applyFill="1" applyBorder="1" applyAlignment="1">
      <alignment vertical="center" wrapText="1"/>
    </xf>
    <xf numFmtId="0" fontId="0" fillId="4" borderId="0" xfId="0" applyFill="1" applyAlignment="1">
      <alignment horizontal="center" vertical="center" wrapText="1"/>
    </xf>
    <xf numFmtId="0" fontId="0" fillId="4" borderId="54" xfId="0" applyFill="1" applyBorder="1" applyAlignment="1">
      <alignment horizontal="center" vertical="center" wrapText="1"/>
    </xf>
    <xf numFmtId="0" fontId="0" fillId="15" borderId="47" xfId="0" applyFill="1" applyBorder="1" applyAlignment="1">
      <alignment vertical="center" wrapText="1"/>
    </xf>
    <xf numFmtId="0" fontId="0" fillId="0" borderId="12" xfId="0" applyBorder="1" applyAlignment="1">
      <alignment vertical="center" wrapText="1"/>
    </xf>
    <xf numFmtId="0" fontId="0" fillId="4" borderId="69" xfId="0" applyFill="1" applyBorder="1" applyAlignment="1" applyProtection="1">
      <alignment horizontal="center" vertical="center" wrapText="1"/>
      <protection locked="0"/>
    </xf>
    <xf numFmtId="0" fontId="0" fillId="8" borderId="12" xfId="0" applyFill="1" applyBorder="1" applyAlignment="1">
      <alignment horizontal="left" vertical="center" wrapText="1" indent="1"/>
    </xf>
    <xf numFmtId="0" fontId="0" fillId="8" borderId="10" xfId="0" applyFill="1" applyBorder="1" applyAlignment="1">
      <alignment horizontal="left" vertical="center" wrapText="1" indent="1"/>
    </xf>
    <xf numFmtId="0" fontId="0" fillId="17" borderId="78" xfId="0" applyFill="1" applyBorder="1" applyAlignment="1" applyProtection="1">
      <alignment vertical="center" wrapText="1"/>
      <protection locked="0"/>
    </xf>
    <xf numFmtId="0" fontId="0" fillId="17" borderId="10" xfId="0" applyFill="1" applyBorder="1" applyAlignment="1" applyProtection="1">
      <alignment vertical="center" wrapText="1"/>
      <protection locked="0"/>
    </xf>
    <xf numFmtId="0" fontId="0" fillId="13" borderId="45" xfId="0" applyFill="1" applyBorder="1" applyAlignment="1">
      <alignment vertical="center" wrapText="1"/>
    </xf>
    <xf numFmtId="49" fontId="0" fillId="6" borderId="33" xfId="0" applyNumberFormat="1" applyFill="1" applyBorder="1" applyAlignment="1">
      <alignment horizontal="center" vertical="center"/>
    </xf>
    <xf numFmtId="0" fontId="0" fillId="0" borderId="50" xfId="0" applyBorder="1" applyAlignment="1">
      <alignment wrapText="1"/>
    </xf>
    <xf numFmtId="0" fontId="0" fillId="0" borderId="10" xfId="0" applyBorder="1" applyAlignment="1">
      <alignment wrapText="1"/>
    </xf>
    <xf numFmtId="0" fontId="0" fillId="4" borderId="51" xfId="0" applyFill="1" applyBorder="1" applyAlignment="1">
      <alignment horizontal="center" vertical="center" wrapText="1"/>
    </xf>
    <xf numFmtId="0" fontId="0" fillId="0" borderId="23" xfId="0" applyBorder="1" applyAlignment="1">
      <alignment wrapText="1"/>
    </xf>
    <xf numFmtId="49" fontId="0" fillId="4" borderId="26" xfId="0" applyNumberFormat="1" applyFill="1" applyBorder="1" applyAlignment="1">
      <alignment horizontal="center" vertical="center" wrapText="1"/>
    </xf>
    <xf numFmtId="0" fontId="0" fillId="0" borderId="16" xfId="0" applyBorder="1" applyAlignment="1">
      <alignment wrapText="1"/>
    </xf>
    <xf numFmtId="49" fontId="0" fillId="4" borderId="51" xfId="0" applyNumberFormat="1" applyFill="1" applyBorder="1" applyAlignment="1">
      <alignment horizontal="center" vertical="center" wrapText="1"/>
    </xf>
    <xf numFmtId="49" fontId="0" fillId="4" borderId="4" xfId="0" applyNumberFormat="1" applyFill="1" applyBorder="1" applyAlignment="1">
      <alignment horizontal="center" vertical="center" wrapText="1"/>
    </xf>
    <xf numFmtId="49" fontId="0" fillId="4" borderId="49" xfId="0" applyNumberFormat="1" applyFill="1" applyBorder="1" applyAlignment="1">
      <alignment horizontal="center" vertical="center" wrapText="1"/>
    </xf>
  </cellXfs>
  <cellStyles count="3">
    <cellStyle name="標準" xfId="0" builtinId="0"/>
    <cellStyle name="標準_metadata_sheet_20090304_E8(21年度版）" xfId="1" xr:uid="{00000000-0005-0000-0000-000001000000}"/>
    <cellStyle name="標準_metadata_sheet_2009033_E8(21年度版）" xfId="2" xr:uid="{00000000-0005-0000-0000-000002000000}"/>
  </cellStyles>
  <dxfs count="6">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7C80"/>
      <color rgb="FFCC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28575</xdr:colOff>
      <xdr:row>2</xdr:row>
      <xdr:rowOff>28575</xdr:rowOff>
    </xdr:from>
    <xdr:to>
      <xdr:col>7</xdr:col>
      <xdr:colOff>9525</xdr:colOff>
      <xdr:row>2</xdr:row>
      <xdr:rowOff>895350</xdr:rowOff>
    </xdr:to>
    <xdr:grpSp>
      <xdr:nvGrpSpPr>
        <xdr:cNvPr id="65979" name="図形グループ 1">
          <a:extLst>
            <a:ext uri="{FF2B5EF4-FFF2-40B4-BE49-F238E27FC236}">
              <a16:creationId xmlns:a16="http://schemas.microsoft.com/office/drawing/2014/main" id="{9BFAA8BA-59E7-4468-A9F4-3FD802D9C7CD}"/>
            </a:ext>
          </a:extLst>
        </xdr:cNvPr>
        <xdr:cNvGrpSpPr>
          <a:grpSpLocks/>
        </xdr:cNvGrpSpPr>
      </xdr:nvGrpSpPr>
      <xdr:grpSpPr bwMode="auto">
        <a:xfrm>
          <a:off x="5966237" y="1636692"/>
          <a:ext cx="3741470" cy="866775"/>
          <a:chOff x="6616700" y="1771651"/>
          <a:chExt cx="3835400" cy="825500"/>
        </a:xfrm>
      </xdr:grpSpPr>
      <xdr:pic>
        <xdr:nvPicPr>
          <xdr:cNvPr id="65992" name="図 6">
            <a:extLst>
              <a:ext uri="{FF2B5EF4-FFF2-40B4-BE49-F238E27FC236}">
                <a16:creationId xmlns:a16="http://schemas.microsoft.com/office/drawing/2014/main" id="{2839FD83-B3FA-4003-BF11-D2040C01C3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6700" y="1771651"/>
            <a:ext cx="3835400" cy="825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5993" name="正方形/長方形 7">
            <a:extLst>
              <a:ext uri="{FF2B5EF4-FFF2-40B4-BE49-F238E27FC236}">
                <a16:creationId xmlns:a16="http://schemas.microsoft.com/office/drawing/2014/main" id="{FE1F8500-40B2-4E30-A7A9-60C973933793}"/>
              </a:ext>
            </a:extLst>
          </xdr:cNvPr>
          <xdr:cNvSpPr>
            <a:spLocks noChangeArrowheads="1"/>
          </xdr:cNvSpPr>
        </xdr:nvSpPr>
        <xdr:spPr bwMode="auto">
          <a:xfrm>
            <a:off x="9224772" y="1953541"/>
            <a:ext cx="1215527" cy="405754"/>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28575</xdr:colOff>
      <xdr:row>3</xdr:row>
      <xdr:rowOff>28575</xdr:rowOff>
    </xdr:from>
    <xdr:to>
      <xdr:col>7</xdr:col>
      <xdr:colOff>9525</xdr:colOff>
      <xdr:row>3</xdr:row>
      <xdr:rowOff>885825</xdr:rowOff>
    </xdr:to>
    <xdr:grpSp>
      <xdr:nvGrpSpPr>
        <xdr:cNvPr id="65980" name="図形グループ 17">
          <a:extLst>
            <a:ext uri="{FF2B5EF4-FFF2-40B4-BE49-F238E27FC236}">
              <a16:creationId xmlns:a16="http://schemas.microsoft.com/office/drawing/2014/main" id="{563131F0-2C4B-4505-A673-8548EC13E256}"/>
            </a:ext>
          </a:extLst>
        </xdr:cNvPr>
        <xdr:cNvGrpSpPr>
          <a:grpSpLocks/>
        </xdr:cNvGrpSpPr>
      </xdr:nvGrpSpPr>
      <xdr:grpSpPr bwMode="auto">
        <a:xfrm>
          <a:off x="5966237" y="2589192"/>
          <a:ext cx="3741470" cy="857250"/>
          <a:chOff x="6934200" y="1480496"/>
          <a:chExt cx="2463800" cy="655266"/>
        </a:xfrm>
      </xdr:grpSpPr>
      <xdr:pic>
        <xdr:nvPicPr>
          <xdr:cNvPr id="65989" name="図 9">
            <a:extLst>
              <a:ext uri="{FF2B5EF4-FFF2-40B4-BE49-F238E27FC236}">
                <a16:creationId xmlns:a16="http://schemas.microsoft.com/office/drawing/2014/main" id="{BC041ACB-EA3F-4FDC-9FA4-8A91C8FE5F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4200" y="1480496"/>
            <a:ext cx="2463800" cy="65526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5990" name="正方形/長方形 10">
            <a:extLst>
              <a:ext uri="{FF2B5EF4-FFF2-40B4-BE49-F238E27FC236}">
                <a16:creationId xmlns:a16="http://schemas.microsoft.com/office/drawing/2014/main" id="{CE509100-BF95-409C-89E1-AA0892481727}"/>
              </a:ext>
            </a:extLst>
          </xdr:cNvPr>
          <xdr:cNvSpPr>
            <a:spLocks noChangeArrowheads="1"/>
          </xdr:cNvSpPr>
        </xdr:nvSpPr>
        <xdr:spPr bwMode="auto">
          <a:xfrm>
            <a:off x="7188725" y="1820730"/>
            <a:ext cx="519231" cy="214222"/>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991" name="正方形/長方形 11">
            <a:extLst>
              <a:ext uri="{FF2B5EF4-FFF2-40B4-BE49-F238E27FC236}">
                <a16:creationId xmlns:a16="http://schemas.microsoft.com/office/drawing/2014/main" id="{736B23A3-1131-49B7-A3C6-273BE26ADF4C}"/>
              </a:ext>
            </a:extLst>
          </xdr:cNvPr>
          <xdr:cNvSpPr>
            <a:spLocks noChangeArrowheads="1"/>
          </xdr:cNvSpPr>
        </xdr:nvSpPr>
        <xdr:spPr bwMode="auto">
          <a:xfrm>
            <a:off x="7870851" y="1619110"/>
            <a:ext cx="1130090" cy="189019"/>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28575</xdr:colOff>
      <xdr:row>6</xdr:row>
      <xdr:rowOff>28575</xdr:rowOff>
    </xdr:from>
    <xdr:to>
      <xdr:col>7</xdr:col>
      <xdr:colOff>19050</xdr:colOff>
      <xdr:row>6</xdr:row>
      <xdr:rowOff>904875</xdr:rowOff>
    </xdr:to>
    <xdr:grpSp>
      <xdr:nvGrpSpPr>
        <xdr:cNvPr id="65981" name="図形グループ 18">
          <a:extLst>
            <a:ext uri="{FF2B5EF4-FFF2-40B4-BE49-F238E27FC236}">
              <a16:creationId xmlns:a16="http://schemas.microsoft.com/office/drawing/2014/main" id="{3AB1C659-C7C9-4767-B3F2-0EE6E3F8325D}"/>
            </a:ext>
          </a:extLst>
        </xdr:cNvPr>
        <xdr:cNvGrpSpPr>
          <a:grpSpLocks/>
        </xdr:cNvGrpSpPr>
      </xdr:nvGrpSpPr>
      <xdr:grpSpPr bwMode="auto">
        <a:xfrm>
          <a:off x="5966237" y="5347731"/>
          <a:ext cx="3750995" cy="876300"/>
          <a:chOff x="6959600" y="4038600"/>
          <a:chExt cx="2324100" cy="711200"/>
        </a:xfrm>
      </xdr:grpSpPr>
      <xdr:pic>
        <xdr:nvPicPr>
          <xdr:cNvPr id="65986" name="図 14">
            <a:extLst>
              <a:ext uri="{FF2B5EF4-FFF2-40B4-BE49-F238E27FC236}">
                <a16:creationId xmlns:a16="http://schemas.microsoft.com/office/drawing/2014/main" id="{22749030-98A9-418D-A84E-889312D888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9600" y="4038600"/>
            <a:ext cx="2324100" cy="7024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5987" name="正方形/長方形 15">
            <a:extLst>
              <a:ext uri="{FF2B5EF4-FFF2-40B4-BE49-F238E27FC236}">
                <a16:creationId xmlns:a16="http://schemas.microsoft.com/office/drawing/2014/main" id="{966E26A6-AB51-42A9-AC36-04407B4E0303}"/>
              </a:ext>
            </a:extLst>
          </xdr:cNvPr>
          <xdr:cNvSpPr>
            <a:spLocks noChangeArrowheads="1"/>
          </xdr:cNvSpPr>
        </xdr:nvSpPr>
        <xdr:spPr bwMode="auto">
          <a:xfrm>
            <a:off x="7024158" y="4529083"/>
            <a:ext cx="527226" cy="220717"/>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988" name="正方形/長方形 16">
            <a:extLst>
              <a:ext uri="{FF2B5EF4-FFF2-40B4-BE49-F238E27FC236}">
                <a16:creationId xmlns:a16="http://schemas.microsoft.com/office/drawing/2014/main" id="{A025C36D-A715-4E19-9120-1F37C117385B}"/>
              </a:ext>
            </a:extLst>
          </xdr:cNvPr>
          <xdr:cNvSpPr>
            <a:spLocks noChangeArrowheads="1"/>
          </xdr:cNvSpPr>
        </xdr:nvSpPr>
        <xdr:spPr bwMode="auto">
          <a:xfrm>
            <a:off x="7755819" y="4357414"/>
            <a:ext cx="1323446" cy="183931"/>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28575</xdr:colOff>
      <xdr:row>5</xdr:row>
      <xdr:rowOff>28575</xdr:rowOff>
    </xdr:from>
    <xdr:to>
      <xdr:col>7</xdr:col>
      <xdr:colOff>9525</xdr:colOff>
      <xdr:row>5</xdr:row>
      <xdr:rowOff>895350</xdr:rowOff>
    </xdr:to>
    <xdr:grpSp>
      <xdr:nvGrpSpPr>
        <xdr:cNvPr id="65982" name="図形グループ 2">
          <a:extLst>
            <a:ext uri="{FF2B5EF4-FFF2-40B4-BE49-F238E27FC236}">
              <a16:creationId xmlns:a16="http://schemas.microsoft.com/office/drawing/2014/main" id="{BA720D29-6532-456B-94B8-D197A571F842}"/>
            </a:ext>
          </a:extLst>
        </xdr:cNvPr>
        <xdr:cNvGrpSpPr>
          <a:grpSpLocks/>
        </xdr:cNvGrpSpPr>
      </xdr:nvGrpSpPr>
      <xdr:grpSpPr bwMode="auto">
        <a:xfrm>
          <a:off x="5966237" y="4494192"/>
          <a:ext cx="3741470" cy="819150"/>
          <a:chOff x="6946900" y="5613400"/>
          <a:chExt cx="2984499" cy="728062"/>
        </a:xfrm>
      </xdr:grpSpPr>
      <xdr:pic>
        <xdr:nvPicPr>
          <xdr:cNvPr id="65984" name="図 1">
            <a:extLst>
              <a:ext uri="{FF2B5EF4-FFF2-40B4-BE49-F238E27FC236}">
                <a16:creationId xmlns:a16="http://schemas.microsoft.com/office/drawing/2014/main" id="{61D83AD7-9FD1-4068-9B7D-367F288B70D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46900" y="5613400"/>
            <a:ext cx="2984499" cy="72806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5985" name="正方形/長方形 16">
            <a:extLst>
              <a:ext uri="{FF2B5EF4-FFF2-40B4-BE49-F238E27FC236}">
                <a16:creationId xmlns:a16="http://schemas.microsoft.com/office/drawing/2014/main" id="{4094C785-0521-4A3C-9BE8-F31B12EEB201}"/>
              </a:ext>
            </a:extLst>
          </xdr:cNvPr>
          <xdr:cNvSpPr>
            <a:spLocks noChangeArrowheads="1"/>
          </xdr:cNvSpPr>
        </xdr:nvSpPr>
        <xdr:spPr bwMode="auto">
          <a:xfrm>
            <a:off x="7465483" y="5717409"/>
            <a:ext cx="518583" cy="611052"/>
          </a:xfrm>
          <a:prstGeom prst="rect">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5</xdr:col>
      <xdr:colOff>28575</xdr:colOff>
      <xdr:row>4</xdr:row>
      <xdr:rowOff>28575</xdr:rowOff>
    </xdr:from>
    <xdr:to>
      <xdr:col>7</xdr:col>
      <xdr:colOff>9525</xdr:colOff>
      <xdr:row>5</xdr:row>
      <xdr:rowOff>104775</xdr:rowOff>
    </xdr:to>
    <xdr:pic>
      <xdr:nvPicPr>
        <xdr:cNvPr id="65983" name="図 2">
          <a:extLst>
            <a:ext uri="{FF2B5EF4-FFF2-40B4-BE49-F238E27FC236}">
              <a16:creationId xmlns:a16="http://schemas.microsoft.com/office/drawing/2014/main" id="{AF274491-05BE-4A05-998A-3BE1F55150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972175" y="3295650"/>
          <a:ext cx="3733800" cy="102870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showGridLines="0" zoomScale="95" zoomScaleNormal="95" zoomScaleSheetLayoutView="100" workbookViewId="0">
      <selection activeCell="D7" sqref="D7"/>
    </sheetView>
  </sheetViews>
  <sheetFormatPr defaultColWidth="7.125" defaultRowHeight="13.5" x14ac:dyDescent="0.15"/>
  <cols>
    <col min="1" max="2" width="40.625" customWidth="1"/>
    <col min="3" max="3" width="8.625" customWidth="1"/>
    <col min="6" max="6" width="58.75" customWidth="1"/>
    <col min="7" max="7" width="40.875" customWidth="1"/>
  </cols>
  <sheetData>
    <row r="1" spans="1:8" x14ac:dyDescent="0.15">
      <c r="A1" s="578" t="s">
        <v>1376</v>
      </c>
      <c r="B1" s="578"/>
      <c r="C1" t="s">
        <v>343</v>
      </c>
      <c r="F1" s="578">
        <v>45580</v>
      </c>
      <c r="G1" s="578"/>
      <c r="H1" t="s">
        <v>1176</v>
      </c>
    </row>
    <row r="2" spans="1:8" x14ac:dyDescent="0.15">
      <c r="A2" t="s">
        <v>1127</v>
      </c>
      <c r="B2" s="1"/>
      <c r="C2" s="12" t="s">
        <v>1377</v>
      </c>
      <c r="F2" t="s">
        <v>1350</v>
      </c>
      <c r="G2" s="1"/>
      <c r="H2" s="2" t="s">
        <v>1378</v>
      </c>
    </row>
    <row r="3" spans="1:8" ht="27" customHeight="1" x14ac:dyDescent="0.15">
      <c r="A3" s="579" t="s">
        <v>247</v>
      </c>
      <c r="B3" s="579"/>
      <c r="C3" s="579"/>
      <c r="F3" s="579" t="s">
        <v>1190</v>
      </c>
      <c r="G3" s="579"/>
      <c r="H3" s="579"/>
    </row>
    <row r="4" spans="1:8" ht="33" customHeight="1" x14ac:dyDescent="0.15">
      <c r="A4" s="584" t="s">
        <v>1195</v>
      </c>
      <c r="B4" s="579"/>
      <c r="C4" s="579"/>
      <c r="F4" s="581" t="s">
        <v>1249</v>
      </c>
      <c r="G4" s="579"/>
      <c r="H4" s="579"/>
    </row>
    <row r="5" spans="1:8" ht="9.9499999999999993" customHeight="1" x14ac:dyDescent="0.15">
      <c r="A5" s="574"/>
      <c r="B5" s="573"/>
      <c r="C5" s="573"/>
      <c r="F5" s="573"/>
      <c r="G5" s="573"/>
      <c r="H5" s="573"/>
    </row>
    <row r="6" spans="1:8" ht="39" customHeight="1" x14ac:dyDescent="0.15">
      <c r="A6" s="582" t="s">
        <v>1196</v>
      </c>
      <c r="B6" s="582"/>
      <c r="C6" s="582"/>
      <c r="F6" s="582" t="s">
        <v>1197</v>
      </c>
      <c r="G6" s="583"/>
      <c r="H6" s="583"/>
    </row>
    <row r="7" spans="1:8" ht="213" customHeight="1" x14ac:dyDescent="0.15">
      <c r="A7" s="575" t="s">
        <v>1348</v>
      </c>
      <c r="B7" s="575"/>
      <c r="C7" s="575"/>
      <c r="F7" s="575" t="s">
        <v>1349</v>
      </c>
      <c r="G7" s="575"/>
      <c r="H7" s="575"/>
    </row>
    <row r="8" spans="1:8" x14ac:dyDescent="0.15">
      <c r="A8" s="13"/>
      <c r="B8" s="14"/>
      <c r="C8" s="14"/>
      <c r="F8" s="13"/>
      <c r="G8" s="14"/>
      <c r="H8" s="14"/>
    </row>
    <row r="9" spans="1:8" ht="20.100000000000001" customHeight="1" x14ac:dyDescent="0.15">
      <c r="A9" s="580" t="s">
        <v>345</v>
      </c>
      <c r="B9" s="580"/>
      <c r="C9" s="580"/>
      <c r="F9" s="580" t="s">
        <v>1340</v>
      </c>
      <c r="G9" s="580"/>
      <c r="H9" s="580"/>
    </row>
    <row r="10" spans="1:8" ht="61.5" customHeight="1" x14ac:dyDescent="0.15">
      <c r="A10" s="575" t="s">
        <v>1272</v>
      </c>
      <c r="B10" s="575"/>
      <c r="C10" s="575"/>
      <c r="F10" s="575" t="s">
        <v>1351</v>
      </c>
      <c r="G10" s="575"/>
      <c r="H10" s="575"/>
    </row>
    <row r="11" spans="1:8" ht="15.75" customHeight="1" x14ac:dyDescent="0.15">
      <c r="A11" s="472" t="s">
        <v>1250</v>
      </c>
      <c r="B11" s="577"/>
      <c r="C11" s="577"/>
      <c r="F11" s="472" t="s">
        <v>1177</v>
      </c>
      <c r="G11" s="577"/>
      <c r="H11" s="577"/>
    </row>
    <row r="12" spans="1:8" ht="15.75" customHeight="1" x14ac:dyDescent="0.15">
      <c r="A12" s="473" t="s">
        <v>1178</v>
      </c>
      <c r="B12" s="577"/>
      <c r="C12" s="577"/>
      <c r="F12" s="473" t="s">
        <v>1178</v>
      </c>
      <c r="G12" s="577"/>
      <c r="H12" s="577"/>
    </row>
    <row r="13" spans="1:8" ht="15.75" customHeight="1" x14ac:dyDescent="0.15">
      <c r="A13" s="472" t="s">
        <v>1179</v>
      </c>
      <c r="B13" s="577"/>
      <c r="C13" s="577"/>
      <c r="F13" s="472" t="s">
        <v>1179</v>
      </c>
      <c r="G13" s="577"/>
      <c r="H13" s="577"/>
    </row>
    <row r="14" spans="1:8" ht="15.75" customHeight="1" x14ac:dyDescent="0.15">
      <c r="A14" s="473" t="s">
        <v>1180</v>
      </c>
      <c r="B14" s="575"/>
      <c r="C14" s="575"/>
      <c r="F14" s="473" t="s">
        <v>1180</v>
      </c>
      <c r="G14" s="575"/>
      <c r="H14" s="575"/>
    </row>
    <row r="15" spans="1:8" ht="15.75" customHeight="1" x14ac:dyDescent="0.15">
      <c r="A15" s="472" t="s">
        <v>1271</v>
      </c>
      <c r="B15" s="577"/>
      <c r="C15" s="577"/>
      <c r="F15" s="472" t="s">
        <v>1271</v>
      </c>
      <c r="G15" s="577"/>
      <c r="H15" s="577"/>
    </row>
    <row r="16" spans="1:8" ht="15.75" customHeight="1" x14ac:dyDescent="0.15">
      <c r="A16" s="473" t="s">
        <v>1181</v>
      </c>
      <c r="B16" s="577"/>
      <c r="C16" s="577"/>
      <c r="F16" s="473" t="s">
        <v>1181</v>
      </c>
      <c r="G16" s="577"/>
      <c r="H16" s="577"/>
    </row>
    <row r="17" spans="1:8" ht="15.75" customHeight="1" x14ac:dyDescent="0.15">
      <c r="A17" s="472" t="s">
        <v>1182</v>
      </c>
      <c r="B17" s="575" t="s">
        <v>350</v>
      </c>
      <c r="C17" s="575"/>
      <c r="F17" s="472" t="s">
        <v>1182</v>
      </c>
      <c r="G17" s="575" t="s">
        <v>1273</v>
      </c>
      <c r="H17" s="575"/>
    </row>
    <row r="18" spans="1:8" ht="15.75" customHeight="1" x14ac:dyDescent="0.15">
      <c r="A18" s="473" t="s">
        <v>1183</v>
      </c>
      <c r="B18" s="575" t="s">
        <v>350</v>
      </c>
      <c r="C18" s="575"/>
      <c r="F18" s="473" t="s">
        <v>1183</v>
      </c>
      <c r="G18" s="575" t="s">
        <v>1273</v>
      </c>
      <c r="H18" s="575"/>
    </row>
    <row r="19" spans="1:8" ht="15.75" customHeight="1" x14ac:dyDescent="0.15">
      <c r="A19" s="472" t="s">
        <v>1251</v>
      </c>
      <c r="B19" s="577"/>
      <c r="C19" s="577"/>
      <c r="F19" s="472" t="s">
        <v>1251</v>
      </c>
      <c r="G19" s="577"/>
      <c r="H19" s="577"/>
    </row>
    <row r="20" spans="1:8" ht="33" customHeight="1" x14ac:dyDescent="0.15">
      <c r="A20" s="473" t="s">
        <v>1184</v>
      </c>
      <c r="B20" s="575" t="s">
        <v>1191</v>
      </c>
      <c r="C20" s="575"/>
      <c r="F20" s="473" t="s">
        <v>1184</v>
      </c>
      <c r="G20" s="575" t="s">
        <v>1352</v>
      </c>
      <c r="H20" s="575"/>
    </row>
    <row r="21" spans="1:8" ht="15.75" customHeight="1" x14ac:dyDescent="0.15">
      <c r="A21" s="13" t="s">
        <v>1342</v>
      </c>
      <c r="B21" s="13"/>
      <c r="C21" s="13"/>
      <c r="F21" s="13" t="s">
        <v>1341</v>
      </c>
      <c r="G21" s="13"/>
      <c r="H21" s="13"/>
    </row>
    <row r="22" spans="1:8" ht="15.75" customHeight="1" x14ac:dyDescent="0.15">
      <c r="A22" s="474" t="s">
        <v>346</v>
      </c>
      <c r="B22" s="13" t="s">
        <v>351</v>
      </c>
      <c r="C22" s="13"/>
      <c r="F22" s="474" t="s">
        <v>1252</v>
      </c>
      <c r="G22" s="13" t="s">
        <v>1185</v>
      </c>
      <c r="H22" s="13"/>
    </row>
    <row r="23" spans="1:8" ht="15.75" customHeight="1" x14ac:dyDescent="0.15">
      <c r="A23" s="475" t="s">
        <v>347</v>
      </c>
      <c r="B23" s="13" t="s">
        <v>352</v>
      </c>
      <c r="C23" s="13"/>
      <c r="F23" s="475" t="s">
        <v>1253</v>
      </c>
      <c r="G23" s="13" t="s">
        <v>1186</v>
      </c>
      <c r="H23" s="13"/>
    </row>
    <row r="24" spans="1:8" ht="15.75" customHeight="1" x14ac:dyDescent="0.15">
      <c r="A24" s="474" t="s">
        <v>348</v>
      </c>
      <c r="B24" s="13" t="s">
        <v>353</v>
      </c>
      <c r="C24" s="13"/>
      <c r="F24" s="474" t="s">
        <v>1254</v>
      </c>
      <c r="G24" s="13" t="s">
        <v>1187</v>
      </c>
      <c r="H24" s="13"/>
    </row>
    <row r="25" spans="1:8" ht="13.5" customHeight="1" x14ac:dyDescent="0.15">
      <c r="A25" s="473" t="s">
        <v>349</v>
      </c>
      <c r="B25" s="575" t="s">
        <v>1087</v>
      </c>
      <c r="C25" s="575"/>
      <c r="F25" s="473" t="s">
        <v>1345</v>
      </c>
      <c r="G25" s="575" t="s">
        <v>1188</v>
      </c>
      <c r="H25" s="575"/>
    </row>
    <row r="26" spans="1:8" ht="130.5" customHeight="1" x14ac:dyDescent="0.15">
      <c r="A26" s="576" t="s">
        <v>1328</v>
      </c>
      <c r="B26" s="576"/>
      <c r="C26" s="576"/>
      <c r="F26" s="576" t="s">
        <v>1353</v>
      </c>
      <c r="G26" s="576"/>
      <c r="H26" s="576"/>
    </row>
    <row r="27" spans="1:8" ht="57" customHeight="1" x14ac:dyDescent="0.15">
      <c r="A27" s="576" t="s">
        <v>344</v>
      </c>
      <c r="B27" s="576"/>
      <c r="C27" s="576"/>
      <c r="F27" s="576" t="s">
        <v>1189</v>
      </c>
      <c r="G27" s="576"/>
      <c r="H27" s="576"/>
    </row>
  </sheetData>
  <sheetProtection sheet="1" selectLockedCells="1" selectUnlockedCells="1"/>
  <mergeCells count="40">
    <mergeCell ref="B25:C25"/>
    <mergeCell ref="A27:C27"/>
    <mergeCell ref="A26:C26"/>
    <mergeCell ref="B17:C17"/>
    <mergeCell ref="B18:C18"/>
    <mergeCell ref="B19:C19"/>
    <mergeCell ref="B20:C20"/>
    <mergeCell ref="A1:B1"/>
    <mergeCell ref="A3:C3"/>
    <mergeCell ref="A7:C7"/>
    <mergeCell ref="B15:C15"/>
    <mergeCell ref="B16:C16"/>
    <mergeCell ref="A9:C9"/>
    <mergeCell ref="A10:C10"/>
    <mergeCell ref="B14:C14"/>
    <mergeCell ref="B11:C11"/>
    <mergeCell ref="B12:C12"/>
    <mergeCell ref="B13:C13"/>
    <mergeCell ref="A4:C4"/>
    <mergeCell ref="A6:C6"/>
    <mergeCell ref="F1:G1"/>
    <mergeCell ref="F3:H3"/>
    <mergeCell ref="F7:H7"/>
    <mergeCell ref="F9:H9"/>
    <mergeCell ref="F10:H10"/>
    <mergeCell ref="F4:H4"/>
    <mergeCell ref="F6:H6"/>
    <mergeCell ref="G11:H11"/>
    <mergeCell ref="G12:H12"/>
    <mergeCell ref="G13:H13"/>
    <mergeCell ref="G14:H14"/>
    <mergeCell ref="G15:H15"/>
    <mergeCell ref="G25:H25"/>
    <mergeCell ref="F26:H26"/>
    <mergeCell ref="F27:H27"/>
    <mergeCell ref="G16:H16"/>
    <mergeCell ref="G17:H17"/>
    <mergeCell ref="G18:H18"/>
    <mergeCell ref="G19:H19"/>
    <mergeCell ref="G20:H20"/>
  </mergeCells>
  <phoneticPr fontId="2"/>
  <printOptions horizontalCentered="1"/>
  <pageMargins left="0.75" right="0.75" top="1" bottom="1" header="0.3" footer="0.3"/>
  <pageSetup paperSize="9" orientation="portrait"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8" tint="0.59999389629810485"/>
    <pageSetUpPr fitToPage="1"/>
  </sheetPr>
  <dimension ref="A1:K102"/>
  <sheetViews>
    <sheetView showGridLines="0" zoomScaleNormal="100" zoomScaleSheetLayoutView="85" workbookViewId="0">
      <selection activeCell="F13" sqref="F13"/>
    </sheetView>
  </sheetViews>
  <sheetFormatPr defaultColWidth="13" defaultRowHeight="13.5" x14ac:dyDescent="0.15"/>
  <cols>
    <col min="1" max="1" width="3.625" style="210" customWidth="1"/>
    <col min="2" max="2" width="18.625" customWidth="1"/>
    <col min="3" max="4" width="15.625" customWidth="1"/>
    <col min="5" max="5" width="9.625" customWidth="1"/>
    <col min="6" max="6" width="18.625" customWidth="1"/>
    <col min="7" max="8" width="15.625" customWidth="1"/>
    <col min="9" max="9" width="30.625" customWidth="1"/>
  </cols>
  <sheetData>
    <row r="1" spans="1:9" x14ac:dyDescent="0.15">
      <c r="A1" s="164" t="s">
        <v>17</v>
      </c>
      <c r="B1" s="764" t="s">
        <v>872</v>
      </c>
      <c r="C1" s="730"/>
      <c r="D1" s="730"/>
      <c r="E1" s="730"/>
      <c r="F1" s="730"/>
      <c r="G1" s="730"/>
      <c r="H1" s="730"/>
      <c r="I1" s="730"/>
    </row>
    <row r="2" spans="1:9" x14ac:dyDescent="0.15">
      <c r="A2" s="23"/>
      <c r="B2" s="1"/>
      <c r="C2" s="1"/>
      <c r="D2" s="45"/>
      <c r="E2" s="45"/>
      <c r="F2" s="45"/>
      <c r="G2" s="45"/>
      <c r="H2" s="45"/>
      <c r="I2" s="15" t="s">
        <v>627</v>
      </c>
    </row>
    <row r="3" spans="1:9" x14ac:dyDescent="0.15">
      <c r="A3" s="23"/>
      <c r="B3" s="1"/>
      <c r="C3" s="1"/>
      <c r="D3" s="1"/>
      <c r="E3" s="1"/>
      <c r="G3" s="155" t="s">
        <v>639</v>
      </c>
      <c r="H3" s="416"/>
      <c r="I3" s="8" t="s">
        <v>658</v>
      </c>
    </row>
    <row r="4" spans="1:9" x14ac:dyDescent="0.15">
      <c r="A4" s="23" t="s">
        <v>857</v>
      </c>
      <c r="B4" s="1" t="s">
        <v>784</v>
      </c>
      <c r="C4" s="1"/>
      <c r="D4" s="1"/>
      <c r="E4" s="1"/>
      <c r="F4" s="1"/>
      <c r="I4" s="6" t="str">
        <f>IF(A_航海種別="共同利用公募","主席研究者が記入",IF(A_航海種別="所内利用・共同利用公募","主席/首席研究者が記入","首席研究者が記入"))</f>
        <v>首席研究者が記入</v>
      </c>
    </row>
    <row r="5" spans="1:9" x14ac:dyDescent="0.15">
      <c r="A5" s="23"/>
      <c r="B5" s="128" t="s">
        <v>120</v>
      </c>
      <c r="C5" s="808" t="str">
        <f>IF(A_船舶名="","",A_船舶名)</f>
        <v/>
      </c>
      <c r="D5" s="809"/>
      <c r="E5" s="171"/>
      <c r="F5" s="171"/>
      <c r="G5" s="171"/>
      <c r="H5" s="171"/>
      <c r="I5" s="171"/>
    </row>
    <row r="6" spans="1:9" x14ac:dyDescent="0.15">
      <c r="A6" s="23"/>
      <c r="B6" s="127" t="s">
        <v>123</v>
      </c>
      <c r="C6" s="810" t="str">
        <f>IF(A_航海番号="","",A_航海番号)</f>
        <v/>
      </c>
      <c r="D6" s="811"/>
      <c r="E6" s="172"/>
      <c r="F6" s="172"/>
      <c r="G6" s="172"/>
      <c r="H6" s="172"/>
      <c r="I6" s="172"/>
    </row>
    <row r="7" spans="1:9" x14ac:dyDescent="0.15">
      <c r="A7" s="23"/>
      <c r="B7" s="127" t="s">
        <v>125</v>
      </c>
      <c r="C7" s="810" t="str">
        <f>IF(A_航海種別="","",A_航海種別)</f>
        <v/>
      </c>
      <c r="D7" s="811"/>
      <c r="E7" s="172"/>
      <c r="F7" s="172"/>
      <c r="G7" s="172"/>
      <c r="H7" s="172"/>
      <c r="I7" s="172"/>
    </row>
    <row r="8" spans="1:9" ht="54" customHeight="1" x14ac:dyDescent="0.15">
      <c r="A8" s="23"/>
      <c r="B8" s="209" t="s">
        <v>122</v>
      </c>
      <c r="C8" s="812" t="str">
        <f>IF(A_航海名_日本語="","",A_航海名_日本語)</f>
        <v/>
      </c>
      <c r="D8" s="813"/>
      <c r="E8" s="813"/>
      <c r="F8" s="814"/>
      <c r="G8" s="727" t="str">
        <f>IF(A_航海名_英語="","",A_航海名_英語)</f>
        <v/>
      </c>
      <c r="H8" s="728"/>
      <c r="I8" s="728"/>
    </row>
    <row r="9" spans="1:9" x14ac:dyDescent="0.15">
      <c r="A9" s="23"/>
      <c r="B9" s="1"/>
      <c r="C9" s="1"/>
      <c r="D9" s="1"/>
      <c r="E9" s="1"/>
      <c r="F9" s="1"/>
      <c r="G9" s="1"/>
      <c r="H9" s="1"/>
      <c r="I9" s="1"/>
    </row>
    <row r="10" spans="1:9" x14ac:dyDescent="0.15">
      <c r="A10" s="23" t="s">
        <v>827</v>
      </c>
      <c r="B10" s="1" t="s">
        <v>871</v>
      </c>
      <c r="C10" s="1"/>
      <c r="D10" s="46"/>
      <c r="E10" s="46"/>
      <c r="F10" s="46"/>
      <c r="G10" s="46"/>
      <c r="H10" s="46"/>
      <c r="I10" s="46"/>
    </row>
    <row r="11" spans="1:9" ht="15.75" customHeight="1" x14ac:dyDescent="0.15">
      <c r="A11" s="23"/>
      <c r="B11" s="789" t="s">
        <v>62</v>
      </c>
      <c r="C11" s="849"/>
      <c r="D11" s="849"/>
      <c r="E11" s="853"/>
      <c r="F11" s="791" t="s">
        <v>209</v>
      </c>
      <c r="G11" s="851" t="s">
        <v>836</v>
      </c>
      <c r="H11" s="852"/>
      <c r="I11" s="798" t="s">
        <v>128</v>
      </c>
    </row>
    <row r="12" spans="1:9" x14ac:dyDescent="0.15">
      <c r="A12" s="23"/>
      <c r="B12" s="730"/>
      <c r="C12" s="730"/>
      <c r="D12" s="730"/>
      <c r="E12" s="854"/>
      <c r="F12" s="848"/>
      <c r="G12" s="211" t="s">
        <v>855</v>
      </c>
      <c r="H12" s="212" t="s">
        <v>856</v>
      </c>
      <c r="I12" s="637"/>
    </row>
    <row r="13" spans="1:9" x14ac:dyDescent="0.15">
      <c r="A13" s="23"/>
      <c r="B13" s="562" t="str">
        <f t="shared" ref="B13:B42" si="0">IF($H$3="NME",IF(A_船舶名="かいめい",INDEX(E_NME_かいめい,ROW()-12),INDEX(E_NME,ROW()-12)),IF($H$3="MWJ",IF(A_船舶名="みらい",INDEX(E_MWJ_みらい,ROW()-12),INDEX(E_MWJ,ROW()-12)),IF($H$3="MOLMEC",IF(A_船舶名="白鳳丸",INDEX(E_MOLMEC,ROW()-12),INDEX(E_MOLMEC,ROW()-12)),"")))</f>
        <v/>
      </c>
      <c r="C13" s="566"/>
      <c r="D13" s="566"/>
      <c r="E13" s="567"/>
      <c r="F13" s="417"/>
      <c r="G13" s="418"/>
      <c r="H13" s="419"/>
      <c r="I13" s="156"/>
    </row>
    <row r="14" spans="1:9" x14ac:dyDescent="0.15">
      <c r="A14" s="23"/>
      <c r="B14" s="561" t="str">
        <f t="shared" si="0"/>
        <v/>
      </c>
      <c r="C14" s="568"/>
      <c r="D14" s="568"/>
      <c r="E14" s="570" t="str">
        <f>IF($H$3="MWJ",IF(A_船舶名="みらい","定常観測",""),"")</f>
        <v/>
      </c>
      <c r="F14" s="405"/>
      <c r="G14" s="420"/>
      <c r="H14" s="421"/>
      <c r="I14" s="153"/>
    </row>
    <row r="15" spans="1:9" x14ac:dyDescent="0.15">
      <c r="A15" s="23"/>
      <c r="B15" s="561" t="str">
        <f t="shared" si="0"/>
        <v/>
      </c>
      <c r="C15" s="568"/>
      <c r="D15" s="568"/>
      <c r="E15" s="569"/>
      <c r="F15" s="405"/>
      <c r="G15" s="420"/>
      <c r="H15" s="421"/>
      <c r="I15" s="153"/>
    </row>
    <row r="16" spans="1:9" x14ac:dyDescent="0.15">
      <c r="A16" s="23"/>
      <c r="B16" s="561" t="str">
        <f t="shared" si="0"/>
        <v/>
      </c>
      <c r="C16" s="568"/>
      <c r="D16" s="568"/>
      <c r="E16" s="569"/>
      <c r="F16" s="405"/>
      <c r="G16" s="420"/>
      <c r="H16" s="421"/>
      <c r="I16" s="153"/>
    </row>
    <row r="17" spans="1:9" x14ac:dyDescent="0.15">
      <c r="A17" s="23"/>
      <c r="B17" s="561" t="str">
        <f t="shared" si="0"/>
        <v/>
      </c>
      <c r="C17" s="568"/>
      <c r="D17" s="568"/>
      <c r="E17" s="569"/>
      <c r="F17" s="405"/>
      <c r="G17" s="420"/>
      <c r="H17" s="421"/>
      <c r="I17" s="153"/>
    </row>
    <row r="18" spans="1:9" x14ac:dyDescent="0.15">
      <c r="A18" s="23"/>
      <c r="B18" s="561" t="str">
        <f t="shared" si="0"/>
        <v/>
      </c>
      <c r="C18" s="568"/>
      <c r="D18" s="568"/>
      <c r="E18" s="569"/>
      <c r="F18" s="405"/>
      <c r="G18" s="420"/>
      <c r="H18" s="421"/>
      <c r="I18" s="153"/>
    </row>
    <row r="19" spans="1:9" x14ac:dyDescent="0.15">
      <c r="A19" s="23"/>
      <c r="B19" s="561" t="str">
        <f t="shared" si="0"/>
        <v/>
      </c>
      <c r="C19" s="568"/>
      <c r="D19" s="568"/>
      <c r="E19" s="569"/>
      <c r="F19" s="405"/>
      <c r="G19" s="420"/>
      <c r="H19" s="421"/>
      <c r="I19" s="153"/>
    </row>
    <row r="20" spans="1:9" x14ac:dyDescent="0.15">
      <c r="A20" s="23"/>
      <c r="B20" s="561" t="str">
        <f t="shared" si="0"/>
        <v/>
      </c>
      <c r="C20" s="568"/>
      <c r="D20" s="568"/>
      <c r="E20" s="569"/>
      <c r="F20" s="405"/>
      <c r="G20" s="420"/>
      <c r="H20" s="421"/>
      <c r="I20" s="153"/>
    </row>
    <row r="21" spans="1:9" x14ac:dyDescent="0.15">
      <c r="A21" s="23"/>
      <c r="B21" s="561" t="str">
        <f t="shared" si="0"/>
        <v/>
      </c>
      <c r="C21" s="568"/>
      <c r="D21" s="568"/>
      <c r="E21" s="569"/>
      <c r="F21" s="405"/>
      <c r="G21" s="420"/>
      <c r="H21" s="421"/>
      <c r="I21" s="153"/>
    </row>
    <row r="22" spans="1:9" x14ac:dyDescent="0.15">
      <c r="A22" s="23"/>
      <c r="B22" s="561" t="str">
        <f t="shared" si="0"/>
        <v/>
      </c>
      <c r="C22" s="568"/>
      <c r="D22" s="568"/>
      <c r="E22" s="569"/>
      <c r="F22" s="405"/>
      <c r="G22" s="420"/>
      <c r="H22" s="421"/>
      <c r="I22" s="153"/>
    </row>
    <row r="23" spans="1:9" x14ac:dyDescent="0.15">
      <c r="A23" s="23"/>
      <c r="B23" s="561" t="str">
        <f t="shared" si="0"/>
        <v/>
      </c>
      <c r="C23" s="568"/>
      <c r="D23" s="568"/>
      <c r="E23" s="569"/>
      <c r="F23" s="405"/>
      <c r="G23" s="420"/>
      <c r="H23" s="421"/>
      <c r="I23" s="153"/>
    </row>
    <row r="24" spans="1:9" x14ac:dyDescent="0.15">
      <c r="A24" s="23"/>
      <c r="B24" s="561" t="str">
        <f t="shared" si="0"/>
        <v/>
      </c>
      <c r="C24" s="568"/>
      <c r="D24" s="568"/>
      <c r="E24" s="569"/>
      <c r="F24" s="405"/>
      <c r="G24" s="420"/>
      <c r="H24" s="421"/>
      <c r="I24" s="153"/>
    </row>
    <row r="25" spans="1:9" x14ac:dyDescent="0.15">
      <c r="A25" s="23"/>
      <c r="B25" s="561" t="str">
        <f t="shared" si="0"/>
        <v/>
      </c>
      <c r="C25" s="568"/>
      <c r="D25" s="568"/>
      <c r="E25" s="569"/>
      <c r="F25" s="405"/>
      <c r="G25" s="420"/>
      <c r="H25" s="421"/>
      <c r="I25" s="153"/>
    </row>
    <row r="26" spans="1:9" x14ac:dyDescent="0.15">
      <c r="A26" s="23"/>
      <c r="B26" s="561" t="str">
        <f t="shared" si="0"/>
        <v/>
      </c>
      <c r="C26" s="568"/>
      <c r="D26" s="568"/>
      <c r="E26" s="569"/>
      <c r="F26" s="405"/>
      <c r="G26" s="420"/>
      <c r="H26" s="421"/>
      <c r="I26" s="153"/>
    </row>
    <row r="27" spans="1:9" x14ac:dyDescent="0.15">
      <c r="A27" s="23"/>
      <c r="B27" s="561" t="str">
        <f t="shared" si="0"/>
        <v/>
      </c>
      <c r="C27" s="568"/>
      <c r="D27" s="568"/>
      <c r="E27" s="569"/>
      <c r="F27" s="405"/>
      <c r="G27" s="420"/>
      <c r="H27" s="421"/>
      <c r="I27" s="153"/>
    </row>
    <row r="28" spans="1:9" x14ac:dyDescent="0.15">
      <c r="A28" s="23"/>
      <c r="B28" s="561" t="str">
        <f t="shared" si="0"/>
        <v/>
      </c>
      <c r="C28" s="568"/>
      <c r="D28" s="568"/>
      <c r="E28" s="569"/>
      <c r="F28" s="405"/>
      <c r="G28" s="420"/>
      <c r="H28" s="421"/>
      <c r="I28" s="153"/>
    </row>
    <row r="29" spans="1:9" x14ac:dyDescent="0.15">
      <c r="A29" s="23"/>
      <c r="B29" s="561" t="str">
        <f t="shared" si="0"/>
        <v/>
      </c>
      <c r="C29" s="568"/>
      <c r="D29" s="568"/>
      <c r="E29" s="569"/>
      <c r="F29" s="405"/>
      <c r="G29" s="420"/>
      <c r="H29" s="421"/>
      <c r="I29" s="153"/>
    </row>
    <row r="30" spans="1:9" x14ac:dyDescent="0.15">
      <c r="A30" s="23"/>
      <c r="B30" s="561" t="str">
        <f t="shared" si="0"/>
        <v/>
      </c>
      <c r="C30" s="568"/>
      <c r="D30" s="568"/>
      <c r="E30" s="569"/>
      <c r="F30" s="405"/>
      <c r="G30" s="420"/>
      <c r="H30" s="421"/>
      <c r="I30" s="153"/>
    </row>
    <row r="31" spans="1:9" x14ac:dyDescent="0.15">
      <c r="A31" s="23"/>
      <c r="B31" s="561" t="str">
        <f t="shared" si="0"/>
        <v/>
      </c>
      <c r="C31" s="568"/>
      <c r="D31" s="568"/>
      <c r="E31" s="569"/>
      <c r="F31" s="405"/>
      <c r="G31" s="420"/>
      <c r="H31" s="421"/>
      <c r="I31" s="153"/>
    </row>
    <row r="32" spans="1:9" x14ac:dyDescent="0.15">
      <c r="A32" s="23"/>
      <c r="B32" s="561" t="str">
        <f t="shared" si="0"/>
        <v/>
      </c>
      <c r="C32" s="568"/>
      <c r="D32" s="568"/>
      <c r="E32" s="569"/>
      <c r="F32" s="405"/>
      <c r="G32" s="420"/>
      <c r="H32" s="421"/>
      <c r="I32" s="153"/>
    </row>
    <row r="33" spans="1:11" x14ac:dyDescent="0.15">
      <c r="A33" s="23"/>
      <c r="B33" s="561" t="str">
        <f t="shared" si="0"/>
        <v/>
      </c>
      <c r="C33" s="568"/>
      <c r="D33" s="568"/>
      <c r="E33" s="569"/>
      <c r="F33" s="405"/>
      <c r="G33" s="420"/>
      <c r="H33" s="421"/>
      <c r="I33" s="153"/>
    </row>
    <row r="34" spans="1:11" x14ac:dyDescent="0.15">
      <c r="A34" s="23"/>
      <c r="B34" s="561" t="str">
        <f t="shared" si="0"/>
        <v/>
      </c>
      <c r="C34" s="568"/>
      <c r="D34" s="568"/>
      <c r="E34" s="569"/>
      <c r="F34" s="405"/>
      <c r="G34" s="420"/>
      <c r="H34" s="421"/>
      <c r="I34" s="153"/>
    </row>
    <row r="35" spans="1:11" x14ac:dyDescent="0.15">
      <c r="A35" s="23"/>
      <c r="B35" s="561" t="str">
        <f t="shared" si="0"/>
        <v/>
      </c>
      <c r="C35" s="568"/>
      <c r="D35" s="568"/>
      <c r="E35" s="569"/>
      <c r="F35" s="405"/>
      <c r="G35" s="420"/>
      <c r="H35" s="421"/>
      <c r="I35" s="153"/>
    </row>
    <row r="36" spans="1:11" x14ac:dyDescent="0.15">
      <c r="A36" s="23"/>
      <c r="B36" s="561" t="str">
        <f t="shared" si="0"/>
        <v/>
      </c>
      <c r="C36" s="568"/>
      <c r="D36" s="568"/>
      <c r="E36" s="569"/>
      <c r="F36" s="405"/>
      <c r="G36" s="420"/>
      <c r="H36" s="421"/>
      <c r="I36" s="153"/>
    </row>
    <row r="37" spans="1:11" x14ac:dyDescent="0.15">
      <c r="A37" s="23"/>
      <c r="B37" s="561" t="str">
        <f t="shared" si="0"/>
        <v/>
      </c>
      <c r="C37" s="568"/>
      <c r="D37" s="568"/>
      <c r="E37" s="569"/>
      <c r="F37" s="405"/>
      <c r="G37" s="420"/>
      <c r="H37" s="421"/>
      <c r="I37" s="153"/>
    </row>
    <row r="38" spans="1:11" x14ac:dyDescent="0.15">
      <c r="A38" s="23"/>
      <c r="B38" s="561" t="str">
        <f t="shared" si="0"/>
        <v/>
      </c>
      <c r="C38" s="568"/>
      <c r="D38" s="568"/>
      <c r="E38" s="569"/>
      <c r="F38" s="405"/>
      <c r="G38" s="420"/>
      <c r="H38" s="421"/>
      <c r="I38" s="153"/>
    </row>
    <row r="39" spans="1:11" x14ac:dyDescent="0.15">
      <c r="A39" s="23"/>
      <c r="B39" s="561" t="str">
        <f t="shared" si="0"/>
        <v/>
      </c>
      <c r="C39" s="568"/>
      <c r="D39" s="568"/>
      <c r="E39" s="569"/>
      <c r="F39" s="405"/>
      <c r="G39" s="420"/>
      <c r="H39" s="421"/>
      <c r="I39" s="153"/>
    </row>
    <row r="40" spans="1:11" x14ac:dyDescent="0.15">
      <c r="A40" s="23"/>
      <c r="B40" s="561" t="str">
        <f t="shared" si="0"/>
        <v/>
      </c>
      <c r="C40" s="568"/>
      <c r="D40" s="568"/>
      <c r="E40" s="569"/>
      <c r="F40" s="405"/>
      <c r="G40" s="420"/>
      <c r="H40" s="421"/>
      <c r="I40" s="153"/>
    </row>
    <row r="41" spans="1:11" x14ac:dyDescent="0.15">
      <c r="A41" s="23"/>
      <c r="B41" s="561" t="str">
        <f t="shared" si="0"/>
        <v/>
      </c>
      <c r="C41" s="568"/>
      <c r="D41" s="568"/>
      <c r="E41" s="569"/>
      <c r="F41" s="405"/>
      <c r="G41" s="420"/>
      <c r="H41" s="421"/>
      <c r="I41" s="153"/>
    </row>
    <row r="42" spans="1:11" x14ac:dyDescent="0.15">
      <c r="A42" s="23"/>
      <c r="B42" s="561" t="str">
        <f t="shared" si="0"/>
        <v/>
      </c>
      <c r="C42" s="568"/>
      <c r="D42" s="568"/>
      <c r="E42" s="569"/>
      <c r="F42" s="405"/>
      <c r="G42" s="420"/>
      <c r="H42" s="421"/>
      <c r="I42" s="153"/>
    </row>
    <row r="43" spans="1:11" x14ac:dyDescent="0.15">
      <c r="A43" s="23"/>
      <c r="B43" s="841"/>
      <c r="C43" s="842"/>
      <c r="D43" s="842"/>
      <c r="E43" s="843"/>
      <c r="F43" s="405"/>
      <c r="G43" s="420"/>
      <c r="H43" s="421"/>
      <c r="I43" s="153"/>
    </row>
    <row r="44" spans="1:11" x14ac:dyDescent="0.15">
      <c r="A44" s="23"/>
      <c r="B44" s="841"/>
      <c r="C44" s="842"/>
      <c r="D44" s="842"/>
      <c r="E44" s="843"/>
      <c r="F44" s="405"/>
      <c r="G44" s="420"/>
      <c r="H44" s="421"/>
      <c r="I44" s="153"/>
    </row>
    <row r="45" spans="1:11" x14ac:dyDescent="0.15">
      <c r="A45" s="23"/>
      <c r="B45" s="841"/>
      <c r="C45" s="842"/>
      <c r="D45" s="842"/>
      <c r="E45" s="843"/>
      <c r="F45" s="405"/>
      <c r="G45" s="420"/>
      <c r="H45" s="421"/>
      <c r="I45" s="153"/>
    </row>
    <row r="46" spans="1:11" x14ac:dyDescent="0.15">
      <c r="A46" s="23"/>
      <c r="B46" s="841"/>
      <c r="C46" s="842"/>
      <c r="D46" s="842"/>
      <c r="E46" s="843"/>
      <c r="F46" s="405"/>
      <c r="G46" s="420"/>
      <c r="H46" s="421"/>
      <c r="I46" s="153"/>
      <c r="K46" s="1"/>
    </row>
    <row r="47" spans="1:11" x14ac:dyDescent="0.15">
      <c r="A47" s="23"/>
      <c r="B47" s="855"/>
      <c r="C47" s="856"/>
      <c r="D47" s="856"/>
      <c r="E47" s="857"/>
      <c r="F47" s="406"/>
      <c r="G47" s="422"/>
      <c r="H47" s="423"/>
      <c r="I47" s="154"/>
    </row>
    <row r="48" spans="1:11" ht="27.75" customHeight="1" x14ac:dyDescent="0.15">
      <c r="A48" s="23"/>
      <c r="B48" s="642" t="s">
        <v>687</v>
      </c>
      <c r="C48" s="642"/>
      <c r="D48" s="642"/>
      <c r="E48" s="642"/>
      <c r="F48" s="642"/>
      <c r="G48" s="642"/>
      <c r="H48" s="642"/>
      <c r="I48" s="642"/>
    </row>
    <row r="49" spans="1:9" ht="40.5" customHeight="1" x14ac:dyDescent="0.15">
      <c r="A49" s="23"/>
      <c r="B49" s="642" t="s">
        <v>693</v>
      </c>
      <c r="C49" s="642"/>
      <c r="D49" s="642"/>
      <c r="E49" s="642"/>
      <c r="F49" s="642"/>
      <c r="G49" s="642"/>
      <c r="H49" s="642"/>
      <c r="I49" s="642"/>
    </row>
    <row r="50" spans="1:9" x14ac:dyDescent="0.15">
      <c r="A50" s="23"/>
      <c r="B50" s="1"/>
      <c r="C50" s="1"/>
      <c r="D50" s="5"/>
      <c r="E50" s="5"/>
      <c r="F50" s="5"/>
      <c r="G50" s="5"/>
      <c r="H50" s="5"/>
      <c r="I50" s="5"/>
    </row>
    <row r="51" spans="1:9" x14ac:dyDescent="0.15">
      <c r="A51" s="108" t="s">
        <v>858</v>
      </c>
      <c r="B51" s="1" t="s">
        <v>859</v>
      </c>
      <c r="C51" s="1"/>
      <c r="D51" s="12"/>
      <c r="E51" s="12"/>
      <c r="F51" s="12"/>
      <c r="G51" s="12"/>
      <c r="H51" s="12"/>
      <c r="I51" s="12"/>
    </row>
    <row r="52" spans="1:9" x14ac:dyDescent="0.15">
      <c r="A52" s="23"/>
      <c r="B52" s="788" t="s">
        <v>51</v>
      </c>
      <c r="C52" s="846"/>
      <c r="D52" s="858" t="s">
        <v>853</v>
      </c>
      <c r="E52" s="859"/>
      <c r="F52" s="789" t="s">
        <v>657</v>
      </c>
      <c r="G52" s="851" t="s">
        <v>836</v>
      </c>
      <c r="H52" s="852"/>
      <c r="I52" s="798" t="s">
        <v>128</v>
      </c>
    </row>
    <row r="53" spans="1:9" x14ac:dyDescent="0.15">
      <c r="A53" s="23"/>
      <c r="B53" s="603"/>
      <c r="C53" s="847"/>
      <c r="D53" s="860" t="s">
        <v>868</v>
      </c>
      <c r="E53" s="861"/>
      <c r="F53" s="850"/>
      <c r="G53" s="211" t="s">
        <v>855</v>
      </c>
      <c r="H53" s="212" t="s">
        <v>856</v>
      </c>
      <c r="I53" s="637"/>
    </row>
    <row r="54" spans="1:9" x14ac:dyDescent="0.15">
      <c r="A54" s="23" t="s">
        <v>817</v>
      </c>
      <c r="B54" s="829" t="s">
        <v>873</v>
      </c>
      <c r="C54" s="830"/>
      <c r="D54" s="862" t="s">
        <v>874</v>
      </c>
      <c r="E54" s="863"/>
      <c r="F54" s="231" t="s">
        <v>230</v>
      </c>
      <c r="G54" s="237" t="s">
        <v>170</v>
      </c>
      <c r="H54" s="238" t="s">
        <v>170</v>
      </c>
      <c r="I54" s="239" t="s">
        <v>875</v>
      </c>
    </row>
    <row r="55" spans="1:9" x14ac:dyDescent="0.15">
      <c r="A55" s="23"/>
      <c r="B55" s="801"/>
      <c r="C55" s="825"/>
      <c r="D55" s="838"/>
      <c r="E55" s="839"/>
      <c r="F55" s="424"/>
      <c r="G55" s="420"/>
      <c r="H55" s="421"/>
      <c r="I55" s="153"/>
    </row>
    <row r="56" spans="1:9" x14ac:dyDescent="0.15">
      <c r="A56" s="23"/>
      <c r="B56" s="801"/>
      <c r="C56" s="825"/>
      <c r="D56" s="838"/>
      <c r="E56" s="839"/>
      <c r="F56" s="424"/>
      <c r="G56" s="420"/>
      <c r="H56" s="421"/>
      <c r="I56" s="153"/>
    </row>
    <row r="57" spans="1:9" x14ac:dyDescent="0.15">
      <c r="A57" s="23"/>
      <c r="B57" s="801"/>
      <c r="C57" s="825"/>
      <c r="D57" s="838"/>
      <c r="E57" s="839"/>
      <c r="F57" s="424"/>
      <c r="G57" s="420"/>
      <c r="H57" s="421"/>
      <c r="I57" s="153"/>
    </row>
    <row r="58" spans="1:9" x14ac:dyDescent="0.15">
      <c r="A58" s="23"/>
      <c r="B58" s="801"/>
      <c r="C58" s="825"/>
      <c r="D58" s="838"/>
      <c r="E58" s="839"/>
      <c r="F58" s="424"/>
      <c r="G58" s="420"/>
      <c r="H58" s="421"/>
      <c r="I58" s="53"/>
    </row>
    <row r="59" spans="1:9" x14ac:dyDescent="0.15">
      <c r="A59" s="23"/>
      <c r="B59" s="801"/>
      <c r="C59" s="825"/>
      <c r="D59" s="838"/>
      <c r="E59" s="839"/>
      <c r="F59" s="424"/>
      <c r="G59" s="420"/>
      <c r="H59" s="421"/>
      <c r="I59" s="53"/>
    </row>
    <row r="60" spans="1:9" x14ac:dyDescent="0.15">
      <c r="A60" s="23"/>
      <c r="B60" s="801"/>
      <c r="C60" s="825"/>
      <c r="D60" s="838"/>
      <c r="E60" s="839"/>
      <c r="F60" s="424"/>
      <c r="G60" s="420"/>
      <c r="H60" s="421"/>
      <c r="I60" s="53"/>
    </row>
    <row r="61" spans="1:9" x14ac:dyDescent="0.15">
      <c r="A61" s="23"/>
      <c r="B61" s="801"/>
      <c r="C61" s="825"/>
      <c r="D61" s="838"/>
      <c r="E61" s="839"/>
      <c r="F61" s="424"/>
      <c r="G61" s="420"/>
      <c r="H61" s="421"/>
      <c r="I61" s="53"/>
    </row>
    <row r="62" spans="1:9" x14ac:dyDescent="0.15">
      <c r="A62" s="23"/>
      <c r="B62" s="801"/>
      <c r="C62" s="825"/>
      <c r="D62" s="838"/>
      <c r="E62" s="839"/>
      <c r="F62" s="424"/>
      <c r="G62" s="420"/>
      <c r="H62" s="421"/>
      <c r="I62" s="53"/>
    </row>
    <row r="63" spans="1:9" x14ac:dyDescent="0.15">
      <c r="A63" s="23"/>
      <c r="B63" s="801"/>
      <c r="C63" s="825"/>
      <c r="D63" s="838"/>
      <c r="E63" s="839"/>
      <c r="F63" s="424"/>
      <c r="G63" s="420"/>
      <c r="H63" s="421"/>
      <c r="I63" s="53"/>
    </row>
    <row r="64" spans="1:9" x14ac:dyDescent="0.15">
      <c r="A64" s="23"/>
      <c r="B64" s="801"/>
      <c r="C64" s="825"/>
      <c r="D64" s="838"/>
      <c r="E64" s="839"/>
      <c r="F64" s="424"/>
      <c r="G64" s="420"/>
      <c r="H64" s="421"/>
      <c r="I64" s="53"/>
    </row>
    <row r="65" spans="1:9" x14ac:dyDescent="0.15">
      <c r="A65" s="23"/>
      <c r="B65" s="801"/>
      <c r="C65" s="825"/>
      <c r="D65" s="838"/>
      <c r="E65" s="839"/>
      <c r="F65" s="424"/>
      <c r="G65" s="420"/>
      <c r="H65" s="421"/>
      <c r="I65" s="53"/>
    </row>
    <row r="66" spans="1:9" x14ac:dyDescent="0.15">
      <c r="A66" s="23"/>
      <c r="B66" s="801"/>
      <c r="C66" s="825"/>
      <c r="D66" s="838"/>
      <c r="E66" s="839"/>
      <c r="F66" s="424"/>
      <c r="G66" s="420"/>
      <c r="H66" s="421"/>
      <c r="I66" s="53"/>
    </row>
    <row r="67" spans="1:9" x14ac:dyDescent="0.15">
      <c r="A67" s="23"/>
      <c r="B67" s="801"/>
      <c r="C67" s="825"/>
      <c r="D67" s="838"/>
      <c r="E67" s="839"/>
      <c r="F67" s="424"/>
      <c r="G67" s="420"/>
      <c r="H67" s="421"/>
      <c r="I67" s="53"/>
    </row>
    <row r="68" spans="1:9" x14ac:dyDescent="0.15">
      <c r="A68" s="23"/>
      <c r="B68" s="801"/>
      <c r="C68" s="825"/>
      <c r="D68" s="838"/>
      <c r="E68" s="839"/>
      <c r="F68" s="424"/>
      <c r="G68" s="420"/>
      <c r="H68" s="421"/>
      <c r="I68" s="53"/>
    </row>
    <row r="69" spans="1:9" x14ac:dyDescent="0.15">
      <c r="A69" s="23"/>
      <c r="B69" s="801"/>
      <c r="C69" s="825"/>
      <c r="D69" s="838"/>
      <c r="E69" s="839"/>
      <c r="F69" s="424"/>
      <c r="G69" s="420"/>
      <c r="H69" s="421"/>
      <c r="I69" s="53"/>
    </row>
    <row r="70" spans="1:9" x14ac:dyDescent="0.15">
      <c r="A70" s="23"/>
      <c r="B70" s="801"/>
      <c r="C70" s="825"/>
      <c r="D70" s="838"/>
      <c r="E70" s="839"/>
      <c r="F70" s="424"/>
      <c r="G70" s="420"/>
      <c r="H70" s="421"/>
      <c r="I70" s="53"/>
    </row>
    <row r="71" spans="1:9" x14ac:dyDescent="0.15">
      <c r="A71" s="23"/>
      <c r="B71" s="801"/>
      <c r="C71" s="825"/>
      <c r="D71" s="838"/>
      <c r="E71" s="839"/>
      <c r="F71" s="424"/>
      <c r="G71" s="420"/>
      <c r="H71" s="421"/>
      <c r="I71" s="53"/>
    </row>
    <row r="72" spans="1:9" x14ac:dyDescent="0.15">
      <c r="A72" s="23"/>
      <c r="B72" s="801"/>
      <c r="C72" s="825"/>
      <c r="D72" s="838"/>
      <c r="E72" s="839"/>
      <c r="F72" s="424"/>
      <c r="G72" s="420"/>
      <c r="H72" s="421"/>
      <c r="I72" s="53"/>
    </row>
    <row r="73" spans="1:9" x14ac:dyDescent="0.15">
      <c r="A73" s="23"/>
      <c r="B73" s="824"/>
      <c r="C73" s="826"/>
      <c r="D73" s="694"/>
      <c r="E73" s="840"/>
      <c r="F73" s="425"/>
      <c r="G73" s="422"/>
      <c r="H73" s="423"/>
      <c r="I73" s="54"/>
    </row>
    <row r="74" spans="1:9" ht="27.75" customHeight="1" x14ac:dyDescent="0.15">
      <c r="A74" s="23"/>
      <c r="B74" s="743" t="s">
        <v>687</v>
      </c>
      <c r="C74" s="743"/>
      <c r="D74" s="743"/>
      <c r="E74" s="743"/>
      <c r="F74" s="743"/>
      <c r="G74" s="743"/>
      <c r="H74" s="743"/>
      <c r="I74" s="743"/>
    </row>
    <row r="75" spans="1:9" ht="40.5" customHeight="1" x14ac:dyDescent="0.15">
      <c r="A75" s="23"/>
      <c r="B75" s="642" t="s">
        <v>693</v>
      </c>
      <c r="C75" s="642"/>
      <c r="D75" s="642"/>
      <c r="E75" s="642"/>
      <c r="F75" s="642"/>
      <c r="G75" s="642"/>
      <c r="H75" s="642"/>
      <c r="I75" s="642"/>
    </row>
    <row r="76" spans="1:9" x14ac:dyDescent="0.15">
      <c r="A76" s="23"/>
      <c r="B76" s="5"/>
      <c r="C76" s="5"/>
      <c r="D76" s="5"/>
      <c r="E76" s="5"/>
      <c r="F76" s="5"/>
      <c r="G76" s="5"/>
      <c r="H76" s="5"/>
      <c r="I76" s="5"/>
    </row>
    <row r="77" spans="1:9" x14ac:dyDescent="0.15">
      <c r="A77" s="23" t="s">
        <v>860</v>
      </c>
      <c r="B77" s="12" t="s">
        <v>863</v>
      </c>
      <c r="C77" s="12"/>
      <c r="D77" s="12"/>
      <c r="E77" s="4"/>
      <c r="F77" s="1"/>
      <c r="G77" s="1"/>
      <c r="H77" s="1"/>
      <c r="I77" s="1"/>
    </row>
    <row r="78" spans="1:9" x14ac:dyDescent="0.15">
      <c r="A78" s="23"/>
      <c r="B78" s="844" t="s">
        <v>29</v>
      </c>
      <c r="C78" s="844"/>
      <c r="D78" s="791" t="s">
        <v>854</v>
      </c>
      <c r="E78" s="791" t="s">
        <v>30</v>
      </c>
      <c r="F78" s="220" t="s">
        <v>232</v>
      </c>
      <c r="G78" s="789" t="s">
        <v>87</v>
      </c>
      <c r="H78" s="849"/>
      <c r="I78" s="849"/>
    </row>
    <row r="79" spans="1:9" x14ac:dyDescent="0.15">
      <c r="A79" s="23"/>
      <c r="B79" s="845" t="s">
        <v>867</v>
      </c>
      <c r="C79" s="845"/>
      <c r="D79" s="848"/>
      <c r="E79" s="848"/>
      <c r="F79" s="221" t="s">
        <v>866</v>
      </c>
      <c r="G79" s="850"/>
      <c r="H79" s="850"/>
      <c r="I79" s="850"/>
    </row>
    <row r="80" spans="1:9" x14ac:dyDescent="0.15">
      <c r="A80" s="23" t="s">
        <v>817</v>
      </c>
      <c r="B80" s="829" t="s">
        <v>876</v>
      </c>
      <c r="C80" s="830"/>
      <c r="D80" s="213" t="s">
        <v>849</v>
      </c>
      <c r="E80" s="240">
        <v>1</v>
      </c>
      <c r="F80" s="213" t="s">
        <v>851</v>
      </c>
      <c r="G80" s="833" t="s">
        <v>877</v>
      </c>
      <c r="H80" s="821"/>
      <c r="I80" s="821"/>
    </row>
    <row r="81" spans="1:9" x14ac:dyDescent="0.15">
      <c r="A81" s="23"/>
      <c r="B81" s="801"/>
      <c r="C81" s="825"/>
      <c r="D81" s="402"/>
      <c r="E81" s="234"/>
      <c r="F81" s="402"/>
      <c r="G81" s="834"/>
      <c r="H81" s="835"/>
      <c r="I81" s="835"/>
    </row>
    <row r="82" spans="1:9" x14ac:dyDescent="0.15">
      <c r="A82" s="23"/>
      <c r="B82" s="801"/>
      <c r="C82" s="825"/>
      <c r="D82" s="402"/>
      <c r="E82" s="234"/>
      <c r="F82" s="402"/>
      <c r="G82" s="834"/>
      <c r="H82" s="835"/>
      <c r="I82" s="835"/>
    </row>
    <row r="83" spans="1:9" x14ac:dyDescent="0.15">
      <c r="A83" s="23"/>
      <c r="B83" s="801"/>
      <c r="C83" s="825"/>
      <c r="D83" s="402"/>
      <c r="E83" s="234"/>
      <c r="F83" s="402"/>
      <c r="G83" s="834"/>
      <c r="H83" s="835"/>
      <c r="I83" s="835"/>
    </row>
    <row r="84" spans="1:9" x14ac:dyDescent="0.15">
      <c r="A84" s="23"/>
      <c r="B84" s="801"/>
      <c r="C84" s="825"/>
      <c r="D84" s="402"/>
      <c r="E84" s="234"/>
      <c r="F84" s="402"/>
      <c r="G84" s="834"/>
      <c r="H84" s="835"/>
      <c r="I84" s="835"/>
    </row>
    <row r="85" spans="1:9" x14ac:dyDescent="0.15">
      <c r="A85" s="23"/>
      <c r="B85" s="801"/>
      <c r="C85" s="825"/>
      <c r="D85" s="402"/>
      <c r="E85" s="234"/>
      <c r="F85" s="402"/>
      <c r="G85" s="834"/>
      <c r="H85" s="835"/>
      <c r="I85" s="835"/>
    </row>
    <row r="86" spans="1:9" x14ac:dyDescent="0.15">
      <c r="A86" s="23"/>
      <c r="B86" s="801"/>
      <c r="C86" s="825"/>
      <c r="D86" s="402"/>
      <c r="E86" s="234"/>
      <c r="F86" s="402"/>
      <c r="G86" s="834"/>
      <c r="H86" s="835"/>
      <c r="I86" s="835"/>
    </row>
    <row r="87" spans="1:9" x14ac:dyDescent="0.15">
      <c r="A87" s="23"/>
      <c r="B87" s="801"/>
      <c r="C87" s="825"/>
      <c r="D87" s="402"/>
      <c r="E87" s="234"/>
      <c r="F87" s="402"/>
      <c r="G87" s="834"/>
      <c r="H87" s="835"/>
      <c r="I87" s="835"/>
    </row>
    <row r="88" spans="1:9" x14ac:dyDescent="0.15">
      <c r="A88" s="23"/>
      <c r="B88" s="801"/>
      <c r="C88" s="825"/>
      <c r="D88" s="402"/>
      <c r="E88" s="234"/>
      <c r="F88" s="402"/>
      <c r="G88" s="834"/>
      <c r="H88" s="835"/>
      <c r="I88" s="835"/>
    </row>
    <row r="89" spans="1:9" x14ac:dyDescent="0.15">
      <c r="A89" s="23"/>
      <c r="B89" s="824"/>
      <c r="C89" s="826"/>
      <c r="D89" s="403"/>
      <c r="E89" s="235"/>
      <c r="F89" s="403"/>
      <c r="G89" s="836"/>
      <c r="H89" s="837"/>
      <c r="I89" s="837"/>
    </row>
    <row r="90" spans="1:9" x14ac:dyDescent="0.15">
      <c r="A90" s="23"/>
      <c r="B90" s="599" t="s">
        <v>899</v>
      </c>
      <c r="C90" s="599"/>
      <c r="D90" s="599"/>
      <c r="E90" s="599"/>
      <c r="F90" s="599"/>
      <c r="G90" s="599"/>
      <c r="H90" s="599"/>
      <c r="I90" s="599"/>
    </row>
    <row r="91" spans="1:9" x14ac:dyDescent="0.15">
      <c r="A91" s="23"/>
    </row>
    <row r="92" spans="1:9" x14ac:dyDescent="0.15">
      <c r="A92" s="23" t="s">
        <v>861</v>
      </c>
      <c r="B92" t="s">
        <v>862</v>
      </c>
    </row>
    <row r="93" spans="1:9" x14ac:dyDescent="0.15">
      <c r="A93" s="23"/>
      <c r="B93" s="794"/>
      <c r="C93" s="831"/>
      <c r="D93" s="831"/>
      <c r="E93" s="831"/>
      <c r="F93" s="831"/>
      <c r="G93" s="831"/>
      <c r="H93" s="831"/>
      <c r="I93" s="831"/>
    </row>
    <row r="94" spans="1:9" x14ac:dyDescent="0.15">
      <c r="A94" s="23"/>
      <c r="B94" s="832"/>
      <c r="C94" s="832"/>
      <c r="D94" s="832"/>
      <c r="E94" s="832"/>
      <c r="F94" s="832"/>
      <c r="G94" s="832"/>
      <c r="H94" s="832"/>
      <c r="I94" s="832"/>
    </row>
    <row r="95" spans="1:9" x14ac:dyDescent="0.15">
      <c r="A95" s="23"/>
      <c r="B95" s="832"/>
      <c r="C95" s="832"/>
      <c r="D95" s="832"/>
      <c r="E95" s="832"/>
      <c r="F95" s="832"/>
      <c r="G95" s="832"/>
      <c r="H95" s="832"/>
      <c r="I95" s="832"/>
    </row>
    <row r="96" spans="1:9" x14ac:dyDescent="0.15">
      <c r="A96" s="23"/>
      <c r="B96" s="832"/>
      <c r="C96" s="832"/>
      <c r="D96" s="832"/>
      <c r="E96" s="832"/>
      <c r="F96" s="832"/>
      <c r="G96" s="832"/>
      <c r="H96" s="832"/>
      <c r="I96" s="832"/>
    </row>
    <row r="97" spans="1:9" x14ac:dyDescent="0.15">
      <c r="A97" s="23"/>
      <c r="B97" s="697"/>
      <c r="C97" s="697"/>
      <c r="D97" s="697"/>
      <c r="E97" s="697"/>
      <c r="F97" s="697"/>
      <c r="G97" s="697"/>
      <c r="H97" s="697"/>
      <c r="I97" s="697"/>
    </row>
    <row r="98" spans="1:9" x14ac:dyDescent="0.15">
      <c r="A98" s="23"/>
      <c r="B98" s="16"/>
      <c r="C98" s="16"/>
      <c r="D98" s="16"/>
      <c r="E98" s="16"/>
      <c r="F98" s="16"/>
      <c r="G98" s="16"/>
      <c r="H98" s="16"/>
      <c r="I98" s="16"/>
    </row>
    <row r="99" spans="1:9" x14ac:dyDescent="0.15">
      <c r="A99" s="827" t="s">
        <v>224</v>
      </c>
      <c r="B99" s="828"/>
      <c r="C99" s="828"/>
      <c r="D99" s="828"/>
      <c r="E99" s="828"/>
      <c r="F99" s="828"/>
      <c r="G99" s="828"/>
      <c r="H99" s="828"/>
      <c r="I99" s="828"/>
    </row>
    <row r="100" spans="1:9" x14ac:dyDescent="0.15">
      <c r="A100" s="23" t="s">
        <v>626</v>
      </c>
      <c r="B100" s="716" t="s">
        <v>713</v>
      </c>
      <c r="C100" s="716"/>
      <c r="D100" s="716"/>
      <c r="E100" s="716"/>
      <c r="F100" s="716"/>
      <c r="G100" s="716"/>
      <c r="H100" s="716"/>
      <c r="I100" s="716"/>
    </row>
    <row r="101" spans="1:9" x14ac:dyDescent="0.15">
      <c r="A101" s="23" t="s">
        <v>638</v>
      </c>
      <c r="B101" s="716" t="s">
        <v>637</v>
      </c>
      <c r="C101" s="716"/>
      <c r="D101" s="716"/>
      <c r="E101" s="716"/>
      <c r="F101" s="716"/>
      <c r="G101" s="716"/>
      <c r="H101" s="716"/>
      <c r="I101" s="716"/>
    </row>
    <row r="102" spans="1:9" x14ac:dyDescent="0.15">
      <c r="A102" s="23" t="s">
        <v>638</v>
      </c>
      <c r="B102" s="716" t="s">
        <v>650</v>
      </c>
      <c r="C102" s="716"/>
      <c r="D102" s="716"/>
      <c r="E102" s="716"/>
      <c r="F102" s="716"/>
      <c r="G102" s="716"/>
      <c r="H102" s="716"/>
      <c r="I102" s="716"/>
    </row>
  </sheetData>
  <sheetProtection sheet="1" selectLockedCells="1"/>
  <mergeCells count="96">
    <mergeCell ref="G52:H52"/>
    <mergeCell ref="F52:F53"/>
    <mergeCell ref="I52:I53"/>
    <mergeCell ref="D54:E54"/>
    <mergeCell ref="D55:E55"/>
    <mergeCell ref="B45:E45"/>
    <mergeCell ref="B46:E46"/>
    <mergeCell ref="B47:E47"/>
    <mergeCell ref="D61:E61"/>
    <mergeCell ref="B54:C54"/>
    <mergeCell ref="B55:C55"/>
    <mergeCell ref="B56:C56"/>
    <mergeCell ref="B57:C57"/>
    <mergeCell ref="D56:E56"/>
    <mergeCell ref="D52:E52"/>
    <mergeCell ref="D53:E53"/>
    <mergeCell ref="D58:E58"/>
    <mergeCell ref="D59:E59"/>
    <mergeCell ref="B58:C58"/>
    <mergeCell ref="B59:C59"/>
    <mergeCell ref="B61:C61"/>
    <mergeCell ref="G11:H11"/>
    <mergeCell ref="I11:I12"/>
    <mergeCell ref="F11:F12"/>
    <mergeCell ref="B11:E12"/>
    <mergeCell ref="B44:E44"/>
    <mergeCell ref="D62:E62"/>
    <mergeCell ref="D60:E60"/>
    <mergeCell ref="B89:C89"/>
    <mergeCell ref="B62:C62"/>
    <mergeCell ref="B63:C63"/>
    <mergeCell ref="D65:E65"/>
    <mergeCell ref="D66:E66"/>
    <mergeCell ref="D67:E67"/>
    <mergeCell ref="D68:E68"/>
    <mergeCell ref="D69:E69"/>
    <mergeCell ref="D63:E63"/>
    <mergeCell ref="B87:C87"/>
    <mergeCell ref="B88:C88"/>
    <mergeCell ref="D64:E64"/>
    <mergeCell ref="B60:C60"/>
    <mergeCell ref="B70:C70"/>
    <mergeCell ref="C6:D6"/>
    <mergeCell ref="C7:D7"/>
    <mergeCell ref="C8:F8"/>
    <mergeCell ref="B43:E43"/>
    <mergeCell ref="B90:I90"/>
    <mergeCell ref="B74:I74"/>
    <mergeCell ref="B48:I48"/>
    <mergeCell ref="B49:I49"/>
    <mergeCell ref="B78:C78"/>
    <mergeCell ref="B79:C79"/>
    <mergeCell ref="B52:C53"/>
    <mergeCell ref="D78:D79"/>
    <mergeCell ref="E78:E79"/>
    <mergeCell ref="G78:I79"/>
    <mergeCell ref="B75:I75"/>
    <mergeCell ref="D57:E57"/>
    <mergeCell ref="B100:I100"/>
    <mergeCell ref="B101:I101"/>
    <mergeCell ref="B102:I102"/>
    <mergeCell ref="B1:I1"/>
    <mergeCell ref="G84:I84"/>
    <mergeCell ref="G85:I85"/>
    <mergeCell ref="G86:I86"/>
    <mergeCell ref="G87:I87"/>
    <mergeCell ref="G88:I88"/>
    <mergeCell ref="G89:I89"/>
    <mergeCell ref="D70:E70"/>
    <mergeCell ref="D71:E71"/>
    <mergeCell ref="D72:E72"/>
    <mergeCell ref="G8:I8"/>
    <mergeCell ref="D73:E73"/>
    <mergeCell ref="C5:D5"/>
    <mergeCell ref="A99:I99"/>
    <mergeCell ref="B80:C80"/>
    <mergeCell ref="B81:C81"/>
    <mergeCell ref="B82:C82"/>
    <mergeCell ref="B83:C83"/>
    <mergeCell ref="B85:C85"/>
    <mergeCell ref="B86:C86"/>
    <mergeCell ref="B93:I97"/>
    <mergeCell ref="G80:I80"/>
    <mergeCell ref="G81:I81"/>
    <mergeCell ref="G82:I82"/>
    <mergeCell ref="G83:I83"/>
    <mergeCell ref="B84:C84"/>
    <mergeCell ref="B71:C71"/>
    <mergeCell ref="B72:C72"/>
    <mergeCell ref="B73:C73"/>
    <mergeCell ref="B64:C64"/>
    <mergeCell ref="B65:C65"/>
    <mergeCell ref="B66:C66"/>
    <mergeCell ref="B67:C67"/>
    <mergeCell ref="B68:C68"/>
    <mergeCell ref="B69:C69"/>
  </mergeCells>
  <phoneticPr fontId="2"/>
  <dataValidations count="6">
    <dataValidation type="list" allowBlank="1" showInputMessage="1" showErrorMessage="1" sqref="H3" xr:uid="{00000000-0002-0000-0900-000000000000}">
      <formula1>E_運用担当社</formula1>
    </dataValidation>
    <dataValidation type="list" allowBlank="1" showInputMessage="1" showErrorMessage="1" sqref="F13:F47 F54:F73" xr:uid="{00000000-0002-0000-0900-000001000000}">
      <formula1>B_研究者名</formula1>
    </dataValidation>
    <dataValidation type="list" allowBlank="1" showInputMessage="1" showErrorMessage="1" sqref="G13:H47 G54:H73" xr:uid="{00000000-0002-0000-0900-000002000000}">
      <formula1>選択肢_有無</formula1>
    </dataValidation>
    <dataValidation type="list" allowBlank="1" showInputMessage="1" showErrorMessage="1" sqref="D80:D89" xr:uid="{00000000-0002-0000-0900-000003000000}">
      <formula1>選択肢_メディア</formula1>
    </dataValidation>
    <dataValidation type="list" allowBlank="1" showInputMessage="1" showErrorMessage="1" sqref="F80:F89" xr:uid="{00000000-0002-0000-0900-000004000000}">
      <formula1>選択肢_データ提出者</formula1>
    </dataValidation>
    <dataValidation type="whole" allowBlank="1" showInputMessage="1" showErrorMessage="1" sqref="E80:E89" xr:uid="{00000000-0002-0000-0900-000005000000}">
      <formula1>0</formula1>
      <formula2>999</formula2>
    </dataValidation>
  </dataValidations>
  <printOptions horizontalCentered="1"/>
  <pageMargins left="0.75" right="0.75" top="1" bottom="1" header="0.3" footer="0.3"/>
  <pageSetup paperSize="9" scale="47" orientation="portrait" verticalDpi="300"/>
  <headerFooter alignWithMargins="0"/>
  <ignoredErrors>
    <ignoredError sqref="A4 A10 A51 A77 A92" numberStoredAsText="1"/>
  </ignoredErrors>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8" tint="0.59999389629810485"/>
    <pageSetUpPr fitToPage="1"/>
  </sheetPr>
  <dimension ref="A1:I78"/>
  <sheetViews>
    <sheetView showGridLines="0" zoomScaleNormal="100" zoomScaleSheetLayoutView="85" workbookViewId="0">
      <selection activeCell="G17" sqref="G17"/>
    </sheetView>
  </sheetViews>
  <sheetFormatPr defaultColWidth="13" defaultRowHeight="13.5" x14ac:dyDescent="0.15"/>
  <cols>
    <col min="1" max="1" width="3.625" style="210" customWidth="1"/>
    <col min="2" max="2" width="18.625" customWidth="1"/>
    <col min="3" max="4" width="15.625" customWidth="1"/>
    <col min="5" max="5" width="9.625" customWidth="1"/>
    <col min="6" max="6" width="18.625" customWidth="1"/>
    <col min="7" max="8" width="15.625" customWidth="1"/>
    <col min="9" max="9" width="30.625" customWidth="1"/>
  </cols>
  <sheetData>
    <row r="1" spans="1:9" x14ac:dyDescent="0.15">
      <c r="A1" s="164" t="s">
        <v>17</v>
      </c>
      <c r="B1" s="764" t="s">
        <v>659</v>
      </c>
      <c r="C1" s="764"/>
      <c r="D1" s="764"/>
      <c r="E1" s="764"/>
      <c r="F1" s="764"/>
      <c r="G1" s="764"/>
      <c r="H1" s="764"/>
      <c r="I1" s="764"/>
    </row>
    <row r="2" spans="1:9" x14ac:dyDescent="0.15">
      <c r="A2" s="23"/>
      <c r="B2" s="1"/>
      <c r="I2" s="15" t="s">
        <v>627</v>
      </c>
    </row>
    <row r="3" spans="1:9" x14ac:dyDescent="0.15">
      <c r="A3" s="23"/>
      <c r="B3" s="1"/>
      <c r="C3" s="1"/>
      <c r="D3" s="1"/>
      <c r="E3" s="1"/>
      <c r="F3" s="1"/>
      <c r="G3" s="1"/>
      <c r="H3" s="1"/>
      <c r="I3" s="6" t="str">
        <f>IF(A_航海種別="共同利用公募","主席研究者が記入",IF(A_航海種別="所内利用・共同利用公募","主席/首席研究者が記入","首席研究者が記入"))</f>
        <v>首席研究者が記入</v>
      </c>
    </row>
    <row r="4" spans="1:9" x14ac:dyDescent="0.15">
      <c r="A4" s="23" t="s">
        <v>890</v>
      </c>
      <c r="B4" s="1" t="s">
        <v>784</v>
      </c>
      <c r="C4" s="1"/>
      <c r="D4" s="1"/>
      <c r="E4" s="1"/>
      <c r="F4" s="1"/>
      <c r="G4" s="1"/>
      <c r="H4" s="1"/>
      <c r="I4" s="2"/>
    </row>
    <row r="5" spans="1:9" x14ac:dyDescent="0.15">
      <c r="A5" s="23"/>
      <c r="B5" s="128" t="s">
        <v>120</v>
      </c>
      <c r="C5" s="808" t="str">
        <f>IF(A_船舶名="","",A_船舶名)</f>
        <v/>
      </c>
      <c r="D5" s="878"/>
      <c r="E5" s="171"/>
      <c r="F5" s="171"/>
      <c r="G5" s="171"/>
      <c r="H5" s="171"/>
      <c r="I5" s="171"/>
    </row>
    <row r="6" spans="1:9" x14ac:dyDescent="0.15">
      <c r="A6" s="23"/>
      <c r="B6" s="127" t="s">
        <v>123</v>
      </c>
      <c r="C6" s="810" t="str">
        <f>IF(A_航海番号="","",A_航海番号)</f>
        <v/>
      </c>
      <c r="D6" s="879"/>
      <c r="E6" s="172"/>
      <c r="F6" s="172"/>
      <c r="G6" s="172"/>
      <c r="H6" s="172"/>
      <c r="I6" s="172"/>
    </row>
    <row r="7" spans="1:9" x14ac:dyDescent="0.15">
      <c r="A7" s="23"/>
      <c r="B7" s="127" t="s">
        <v>125</v>
      </c>
      <c r="C7" s="810" t="str">
        <f>IF(A_航海種別="","",A_航海種別)</f>
        <v/>
      </c>
      <c r="D7" s="879"/>
      <c r="E7" s="172"/>
      <c r="F7" s="172"/>
      <c r="G7" s="172"/>
      <c r="H7" s="172"/>
      <c r="I7" s="172"/>
    </row>
    <row r="8" spans="1:9" ht="54" customHeight="1" x14ac:dyDescent="0.15">
      <c r="A8" s="23"/>
      <c r="B8" s="209" t="s">
        <v>122</v>
      </c>
      <c r="C8" s="812" t="str">
        <f>IF(A_航海名_日本語="","",A_航海名_日本語)</f>
        <v/>
      </c>
      <c r="D8" s="880"/>
      <c r="E8" s="880"/>
      <c r="F8" s="881"/>
      <c r="G8" s="815" t="str">
        <f>IF(A_航海名_英語="","",A_航海名_英語)</f>
        <v/>
      </c>
      <c r="H8" s="816"/>
      <c r="I8" s="816"/>
    </row>
    <row r="9" spans="1:9" x14ac:dyDescent="0.15">
      <c r="A9" s="23"/>
      <c r="B9" s="1"/>
      <c r="C9" s="1"/>
      <c r="D9" s="1"/>
      <c r="E9" s="1"/>
      <c r="F9" s="1"/>
      <c r="G9" s="1"/>
      <c r="H9" s="1"/>
      <c r="I9" s="1"/>
    </row>
    <row r="10" spans="1:9" x14ac:dyDescent="0.15">
      <c r="A10" s="23" t="s">
        <v>772</v>
      </c>
      <c r="B10" s="1" t="s">
        <v>891</v>
      </c>
      <c r="C10" s="236"/>
      <c r="D10" s="236"/>
      <c r="E10" s="236"/>
      <c r="F10" s="236"/>
      <c r="G10" s="236"/>
      <c r="H10" s="236"/>
      <c r="I10" s="236"/>
    </row>
    <row r="11" spans="1:9" x14ac:dyDescent="0.15">
      <c r="A11" s="23"/>
      <c r="B11" s="886" t="s">
        <v>51</v>
      </c>
      <c r="C11" s="887"/>
      <c r="D11" s="895" t="s">
        <v>878</v>
      </c>
      <c r="E11" s="894"/>
      <c r="F11" s="874" t="s">
        <v>885</v>
      </c>
      <c r="G11" s="892" t="s">
        <v>886</v>
      </c>
      <c r="H11" s="893"/>
      <c r="I11" s="885" t="s">
        <v>128</v>
      </c>
    </row>
    <row r="12" spans="1:9" ht="13.5" customHeight="1" x14ac:dyDescent="0.15">
      <c r="A12" s="23"/>
      <c r="B12" s="888"/>
      <c r="C12" s="889"/>
      <c r="D12" s="882" t="s">
        <v>879</v>
      </c>
      <c r="E12" s="883"/>
      <c r="F12" s="875"/>
      <c r="G12" s="211" t="s">
        <v>892</v>
      </c>
      <c r="H12" s="212" t="s">
        <v>893</v>
      </c>
      <c r="I12" s="882"/>
    </row>
    <row r="13" spans="1:9" ht="13.5" customHeight="1" x14ac:dyDescent="0.15">
      <c r="A13" s="23" t="s">
        <v>71</v>
      </c>
      <c r="B13" s="797" t="s">
        <v>77</v>
      </c>
      <c r="C13" s="863"/>
      <c r="D13" s="866" t="s">
        <v>897</v>
      </c>
      <c r="E13" s="863"/>
      <c r="F13" s="213" t="s">
        <v>230</v>
      </c>
      <c r="G13" s="241" t="s">
        <v>37</v>
      </c>
      <c r="H13" s="242" t="s">
        <v>37</v>
      </c>
      <c r="I13" s="243"/>
    </row>
    <row r="14" spans="1:9" ht="13.5" customHeight="1" x14ac:dyDescent="0.15">
      <c r="A14" s="23" t="s">
        <v>213</v>
      </c>
      <c r="B14" s="884" t="s">
        <v>65</v>
      </c>
      <c r="C14" s="865"/>
      <c r="D14" s="864"/>
      <c r="E14" s="865"/>
      <c r="F14" s="249" t="s">
        <v>230</v>
      </c>
      <c r="G14" s="247" t="s">
        <v>170</v>
      </c>
      <c r="H14" s="238" t="s">
        <v>170</v>
      </c>
      <c r="I14" s="250" t="s">
        <v>214</v>
      </c>
    </row>
    <row r="15" spans="1:9" x14ac:dyDescent="0.15">
      <c r="A15" s="23" t="s">
        <v>71</v>
      </c>
      <c r="B15" s="884" t="s">
        <v>221</v>
      </c>
      <c r="C15" s="865"/>
      <c r="D15" s="864" t="s">
        <v>786</v>
      </c>
      <c r="E15" s="865"/>
      <c r="F15" s="249" t="s">
        <v>230</v>
      </c>
      <c r="G15" s="247" t="s">
        <v>170</v>
      </c>
      <c r="H15" s="248" t="s">
        <v>37</v>
      </c>
      <c r="I15" s="251"/>
    </row>
    <row r="16" spans="1:9" x14ac:dyDescent="0.15">
      <c r="A16" s="23"/>
      <c r="B16" s="706"/>
      <c r="C16" s="876"/>
      <c r="D16" s="838"/>
      <c r="E16" s="876"/>
      <c r="F16" s="426"/>
      <c r="G16" s="427"/>
      <c r="H16" s="428"/>
      <c r="I16" s="48"/>
    </row>
    <row r="17" spans="1:9" x14ac:dyDescent="0.15">
      <c r="A17" s="23"/>
      <c r="B17" s="707"/>
      <c r="C17" s="839"/>
      <c r="D17" s="838"/>
      <c r="E17" s="876"/>
      <c r="F17" s="402"/>
      <c r="G17" s="420"/>
      <c r="H17" s="421"/>
      <c r="I17" s="49"/>
    </row>
    <row r="18" spans="1:9" x14ac:dyDescent="0.15">
      <c r="A18" s="23"/>
      <c r="B18" s="706"/>
      <c r="C18" s="876"/>
      <c r="D18" s="838"/>
      <c r="E18" s="876"/>
      <c r="F18" s="402"/>
      <c r="G18" s="420"/>
      <c r="H18" s="421"/>
      <c r="I18" s="49"/>
    </row>
    <row r="19" spans="1:9" x14ac:dyDescent="0.15">
      <c r="A19" s="23"/>
      <c r="B19" s="706"/>
      <c r="C19" s="876"/>
      <c r="D19" s="838"/>
      <c r="E19" s="876"/>
      <c r="F19" s="402"/>
      <c r="G19" s="420"/>
      <c r="H19" s="421"/>
      <c r="I19" s="49"/>
    </row>
    <row r="20" spans="1:9" x14ac:dyDescent="0.15">
      <c r="A20" s="23"/>
      <c r="B20" s="706"/>
      <c r="C20" s="876"/>
      <c r="D20" s="838"/>
      <c r="E20" s="876"/>
      <c r="F20" s="402"/>
      <c r="G20" s="420"/>
      <c r="H20" s="421"/>
      <c r="I20" s="49"/>
    </row>
    <row r="21" spans="1:9" x14ac:dyDescent="0.15">
      <c r="A21" s="23"/>
      <c r="B21" s="706"/>
      <c r="C21" s="876"/>
      <c r="D21" s="838"/>
      <c r="E21" s="876"/>
      <c r="F21" s="402"/>
      <c r="G21" s="420"/>
      <c r="H21" s="421"/>
      <c r="I21" s="49"/>
    </row>
    <row r="22" spans="1:9" x14ac:dyDescent="0.15">
      <c r="A22" s="23"/>
      <c r="B22" s="706"/>
      <c r="C22" s="876"/>
      <c r="D22" s="838"/>
      <c r="E22" s="876"/>
      <c r="F22" s="402"/>
      <c r="G22" s="420"/>
      <c r="H22" s="421"/>
      <c r="I22" s="49"/>
    </row>
    <row r="23" spans="1:9" x14ac:dyDescent="0.15">
      <c r="A23" s="23"/>
      <c r="B23" s="706"/>
      <c r="C23" s="876"/>
      <c r="D23" s="838"/>
      <c r="E23" s="876"/>
      <c r="F23" s="402"/>
      <c r="G23" s="420"/>
      <c r="H23" s="421"/>
      <c r="I23" s="49"/>
    </row>
    <row r="24" spans="1:9" x14ac:dyDescent="0.15">
      <c r="A24" s="23"/>
      <c r="B24" s="706"/>
      <c r="C24" s="876"/>
      <c r="D24" s="838"/>
      <c r="E24" s="876"/>
      <c r="F24" s="402"/>
      <c r="G24" s="420"/>
      <c r="H24" s="421"/>
      <c r="I24" s="49"/>
    </row>
    <row r="25" spans="1:9" x14ac:dyDescent="0.15">
      <c r="A25" s="23"/>
      <c r="B25" s="706"/>
      <c r="C25" s="876"/>
      <c r="D25" s="838"/>
      <c r="E25" s="876"/>
      <c r="F25" s="402"/>
      <c r="G25" s="420"/>
      <c r="H25" s="421"/>
      <c r="I25" s="49"/>
    </row>
    <row r="26" spans="1:9" x14ac:dyDescent="0.15">
      <c r="A26" s="23"/>
      <c r="B26" s="706"/>
      <c r="C26" s="876"/>
      <c r="D26" s="838"/>
      <c r="E26" s="876"/>
      <c r="F26" s="402"/>
      <c r="G26" s="420"/>
      <c r="H26" s="421"/>
      <c r="I26" s="49"/>
    </row>
    <row r="27" spans="1:9" x14ac:dyDescent="0.15">
      <c r="A27" s="23"/>
      <c r="B27" s="706"/>
      <c r="C27" s="876"/>
      <c r="D27" s="838"/>
      <c r="E27" s="876"/>
      <c r="F27" s="402"/>
      <c r="G27" s="420"/>
      <c r="H27" s="421"/>
      <c r="I27" s="49"/>
    </row>
    <row r="28" spans="1:9" x14ac:dyDescent="0.15">
      <c r="A28" s="23"/>
      <c r="B28" s="706"/>
      <c r="C28" s="876"/>
      <c r="D28" s="838"/>
      <c r="E28" s="876"/>
      <c r="F28" s="402"/>
      <c r="G28" s="420"/>
      <c r="H28" s="421"/>
      <c r="I28" s="49"/>
    </row>
    <row r="29" spans="1:9" x14ac:dyDescent="0.15">
      <c r="A29" s="23"/>
      <c r="B29" s="706"/>
      <c r="C29" s="876"/>
      <c r="D29" s="838"/>
      <c r="E29" s="876"/>
      <c r="F29" s="402"/>
      <c r="G29" s="420"/>
      <c r="H29" s="421"/>
      <c r="I29" s="49"/>
    </row>
    <row r="30" spans="1:9" x14ac:dyDescent="0.15">
      <c r="A30" s="23"/>
      <c r="B30" s="706"/>
      <c r="C30" s="876"/>
      <c r="D30" s="838"/>
      <c r="E30" s="876"/>
      <c r="F30" s="402"/>
      <c r="G30" s="420"/>
      <c r="H30" s="421"/>
      <c r="I30" s="49"/>
    </row>
    <row r="31" spans="1:9" x14ac:dyDescent="0.15">
      <c r="A31" s="23"/>
      <c r="B31" s="706"/>
      <c r="C31" s="876"/>
      <c r="D31" s="838"/>
      <c r="E31" s="876"/>
      <c r="F31" s="402"/>
      <c r="G31" s="420"/>
      <c r="H31" s="421"/>
      <c r="I31" s="49"/>
    </row>
    <row r="32" spans="1:9" x14ac:dyDescent="0.15">
      <c r="A32" s="23"/>
      <c r="B32" s="750"/>
      <c r="C32" s="877"/>
      <c r="D32" s="694"/>
      <c r="E32" s="877"/>
      <c r="F32" s="403"/>
      <c r="G32" s="422"/>
      <c r="H32" s="423"/>
      <c r="I32" s="50"/>
    </row>
    <row r="33" spans="1:9" ht="27" customHeight="1" x14ac:dyDescent="0.15">
      <c r="A33" s="23"/>
      <c r="B33" s="743" t="s">
        <v>687</v>
      </c>
      <c r="C33" s="743"/>
      <c r="D33" s="743"/>
      <c r="E33" s="743"/>
      <c r="F33" s="743"/>
      <c r="G33" s="743"/>
      <c r="H33" s="743"/>
      <c r="I33" s="743"/>
    </row>
    <row r="34" spans="1:9" ht="40.5" customHeight="1" x14ac:dyDescent="0.15">
      <c r="A34" s="23"/>
      <c r="B34" s="642" t="s">
        <v>693</v>
      </c>
      <c r="C34" s="642"/>
      <c r="D34" s="642"/>
      <c r="E34" s="642"/>
      <c r="F34" s="642"/>
      <c r="G34" s="642"/>
      <c r="H34" s="642"/>
      <c r="I34" s="642"/>
    </row>
    <row r="35" spans="1:9" x14ac:dyDescent="0.15">
      <c r="A35" s="23"/>
      <c r="B35" s="1"/>
      <c r="C35" s="3"/>
      <c r="D35" s="3"/>
      <c r="E35" s="3"/>
      <c r="F35" s="3"/>
      <c r="G35" s="3"/>
      <c r="H35" s="3"/>
      <c r="I35" s="3"/>
    </row>
    <row r="36" spans="1:9" ht="13.5" customHeight="1" x14ac:dyDescent="0.15">
      <c r="A36" s="23" t="s">
        <v>882</v>
      </c>
      <c r="B36" s="1" t="s">
        <v>883</v>
      </c>
      <c r="C36" s="1"/>
      <c r="D36" s="4"/>
      <c r="E36" s="4"/>
      <c r="F36" s="4"/>
      <c r="G36" s="4"/>
      <c r="H36" s="4"/>
      <c r="I36" s="4"/>
    </row>
    <row r="37" spans="1:9" x14ac:dyDescent="0.15">
      <c r="A37" s="23"/>
      <c r="B37" s="886" t="s">
        <v>96</v>
      </c>
      <c r="C37" s="894"/>
      <c r="D37" s="895" t="s">
        <v>878</v>
      </c>
      <c r="E37" s="894"/>
      <c r="F37" s="874" t="s">
        <v>840</v>
      </c>
      <c r="G37" s="892" t="s">
        <v>835</v>
      </c>
      <c r="H37" s="893"/>
      <c r="I37" s="895" t="s">
        <v>128</v>
      </c>
    </row>
    <row r="38" spans="1:9" ht="13.5" customHeight="1" x14ac:dyDescent="0.15">
      <c r="A38" s="23"/>
      <c r="B38" s="888"/>
      <c r="C38" s="883"/>
      <c r="D38" s="882" t="s">
        <v>879</v>
      </c>
      <c r="E38" s="883"/>
      <c r="F38" s="875"/>
      <c r="G38" s="211" t="s">
        <v>340</v>
      </c>
      <c r="H38" s="212" t="s">
        <v>341</v>
      </c>
      <c r="I38" s="882"/>
    </row>
    <row r="39" spans="1:9" x14ac:dyDescent="0.15">
      <c r="A39" s="23" t="s">
        <v>71</v>
      </c>
      <c r="B39" s="797" t="s">
        <v>66</v>
      </c>
      <c r="C39" s="863"/>
      <c r="D39" s="866"/>
      <c r="E39" s="863"/>
      <c r="F39" s="213" t="s">
        <v>230</v>
      </c>
      <c r="G39" s="237" t="s">
        <v>37</v>
      </c>
      <c r="H39" s="238" t="s">
        <v>37</v>
      </c>
      <c r="I39" s="215"/>
    </row>
    <row r="40" spans="1:9" x14ac:dyDescent="0.15">
      <c r="A40" s="23"/>
      <c r="B40" s="706"/>
      <c r="C40" s="876"/>
      <c r="D40" s="838"/>
      <c r="E40" s="876"/>
      <c r="F40" s="426"/>
      <c r="G40" s="420"/>
      <c r="H40" s="421"/>
      <c r="I40" s="48"/>
    </row>
    <row r="41" spans="1:9" x14ac:dyDescent="0.15">
      <c r="A41" s="23"/>
      <c r="B41" s="706"/>
      <c r="C41" s="876"/>
      <c r="D41" s="838"/>
      <c r="E41" s="876"/>
      <c r="F41" s="426"/>
      <c r="G41" s="420"/>
      <c r="H41" s="421"/>
      <c r="I41" s="49"/>
    </row>
    <row r="42" spans="1:9" x14ac:dyDescent="0.15">
      <c r="A42" s="23"/>
      <c r="B42" s="706"/>
      <c r="C42" s="876"/>
      <c r="D42" s="838"/>
      <c r="E42" s="876"/>
      <c r="F42" s="426"/>
      <c r="G42" s="420"/>
      <c r="H42" s="421"/>
      <c r="I42" s="49"/>
    </row>
    <row r="43" spans="1:9" x14ac:dyDescent="0.15">
      <c r="A43" s="23"/>
      <c r="B43" s="706"/>
      <c r="C43" s="876"/>
      <c r="D43" s="838"/>
      <c r="E43" s="876"/>
      <c r="F43" s="426"/>
      <c r="G43" s="420"/>
      <c r="H43" s="421"/>
      <c r="I43" s="49"/>
    </row>
    <row r="44" spans="1:9" x14ac:dyDescent="0.15">
      <c r="A44" s="23"/>
      <c r="B44" s="706"/>
      <c r="C44" s="876"/>
      <c r="D44" s="838"/>
      <c r="E44" s="876"/>
      <c r="F44" s="426"/>
      <c r="G44" s="420"/>
      <c r="H44" s="421"/>
      <c r="I44" s="49"/>
    </row>
    <row r="45" spans="1:9" x14ac:dyDescent="0.15">
      <c r="A45" s="23"/>
      <c r="B45" s="706"/>
      <c r="C45" s="876"/>
      <c r="D45" s="838"/>
      <c r="E45" s="876"/>
      <c r="F45" s="426"/>
      <c r="G45" s="420"/>
      <c r="H45" s="421"/>
      <c r="I45" s="49"/>
    </row>
    <row r="46" spans="1:9" x14ac:dyDescent="0.15">
      <c r="A46" s="23"/>
      <c r="B46" s="706"/>
      <c r="C46" s="876"/>
      <c r="D46" s="838"/>
      <c r="E46" s="876"/>
      <c r="F46" s="426"/>
      <c r="G46" s="420"/>
      <c r="H46" s="421"/>
      <c r="I46" s="49"/>
    </row>
    <row r="47" spans="1:9" x14ac:dyDescent="0.15">
      <c r="A47" s="23"/>
      <c r="B47" s="750"/>
      <c r="C47" s="877"/>
      <c r="D47" s="694"/>
      <c r="E47" s="877"/>
      <c r="F47" s="403"/>
      <c r="G47" s="422"/>
      <c r="H47" s="423"/>
      <c r="I47" s="50"/>
    </row>
    <row r="48" spans="1:9" ht="13.5" customHeight="1" x14ac:dyDescent="0.15">
      <c r="A48" s="23"/>
      <c r="B48" s="743" t="s">
        <v>702</v>
      </c>
      <c r="C48" s="743"/>
      <c r="D48" s="743"/>
      <c r="E48" s="743"/>
      <c r="F48" s="743"/>
      <c r="G48" s="743"/>
      <c r="H48" s="743"/>
      <c r="I48" s="743"/>
    </row>
    <row r="49" spans="1:9" ht="13.5" customHeight="1" x14ac:dyDescent="0.15">
      <c r="A49" s="23"/>
      <c r="B49" s="642" t="s">
        <v>689</v>
      </c>
      <c r="C49" s="642"/>
      <c r="D49" s="642"/>
      <c r="E49" s="642"/>
      <c r="F49" s="642"/>
      <c r="G49" s="642"/>
      <c r="H49" s="642"/>
      <c r="I49" s="642"/>
    </row>
    <row r="50" spans="1:9" ht="27" customHeight="1" x14ac:dyDescent="0.15">
      <c r="A50" s="23"/>
      <c r="B50" s="642" t="s">
        <v>687</v>
      </c>
      <c r="C50" s="642"/>
      <c r="D50" s="642"/>
      <c r="E50" s="642"/>
      <c r="F50" s="642"/>
      <c r="G50" s="642"/>
      <c r="H50" s="642"/>
      <c r="I50" s="642"/>
    </row>
    <row r="51" spans="1:9" ht="40.5" customHeight="1" x14ac:dyDescent="0.15">
      <c r="A51" s="23"/>
      <c r="B51" s="642" t="s">
        <v>694</v>
      </c>
      <c r="C51" s="642"/>
      <c r="D51" s="642"/>
      <c r="E51" s="642"/>
      <c r="F51" s="642"/>
      <c r="G51" s="642"/>
      <c r="H51" s="642"/>
      <c r="I51" s="642"/>
    </row>
    <row r="52" spans="1:9" x14ac:dyDescent="0.15">
      <c r="A52" s="23"/>
      <c r="B52" s="16"/>
      <c r="C52" s="12"/>
      <c r="D52" s="12"/>
      <c r="E52" s="12"/>
      <c r="F52" s="12"/>
      <c r="G52" s="12"/>
      <c r="H52" s="12"/>
      <c r="I52" s="12"/>
    </row>
    <row r="53" spans="1:9" ht="13.5" customHeight="1" x14ac:dyDescent="0.15">
      <c r="A53" s="23" t="s">
        <v>884</v>
      </c>
      <c r="B53" s="12" t="s">
        <v>895</v>
      </c>
      <c r="C53" s="12"/>
      <c r="D53" s="12"/>
      <c r="E53" s="4"/>
      <c r="F53" s="1"/>
      <c r="G53" s="1"/>
      <c r="H53" s="1"/>
      <c r="I53" s="1"/>
    </row>
    <row r="54" spans="1:9" ht="13.5" customHeight="1" x14ac:dyDescent="0.15">
      <c r="A54" s="23"/>
      <c r="B54" s="867" t="s">
        <v>887</v>
      </c>
      <c r="C54" s="868"/>
      <c r="D54" s="802" t="s">
        <v>841</v>
      </c>
      <c r="E54" s="869" t="s">
        <v>30</v>
      </c>
      <c r="F54" s="158" t="s">
        <v>894</v>
      </c>
      <c r="G54" s="890" t="s">
        <v>881</v>
      </c>
      <c r="H54" s="886"/>
      <c r="I54" s="886"/>
    </row>
    <row r="55" spans="1:9" ht="13.5" customHeight="1" x14ac:dyDescent="0.15">
      <c r="A55" s="23"/>
      <c r="B55" s="871" t="s">
        <v>640</v>
      </c>
      <c r="C55" s="872"/>
      <c r="D55" s="873"/>
      <c r="E55" s="870"/>
      <c r="F55" s="159" t="s">
        <v>880</v>
      </c>
      <c r="G55" s="891"/>
      <c r="H55" s="888"/>
      <c r="I55" s="888"/>
    </row>
    <row r="56" spans="1:9" x14ac:dyDescent="0.15">
      <c r="A56" s="23" t="s">
        <v>71</v>
      </c>
      <c r="B56" s="797" t="s">
        <v>67</v>
      </c>
      <c r="C56" s="863"/>
      <c r="D56" s="215" t="s">
        <v>780</v>
      </c>
      <c r="E56" s="242">
        <v>1</v>
      </c>
      <c r="F56" s="213" t="s">
        <v>64</v>
      </c>
      <c r="G56" s="866" t="s">
        <v>898</v>
      </c>
      <c r="H56" s="797"/>
      <c r="I56" s="797"/>
    </row>
    <row r="57" spans="1:9" x14ac:dyDescent="0.15">
      <c r="A57" s="23"/>
      <c r="B57" s="706"/>
      <c r="C57" s="876"/>
      <c r="D57" s="429"/>
      <c r="E57" s="244"/>
      <c r="F57" s="426"/>
      <c r="G57" s="838"/>
      <c r="H57" s="706"/>
      <c r="I57" s="706"/>
    </row>
    <row r="58" spans="1:9" x14ac:dyDescent="0.15">
      <c r="A58" s="23"/>
      <c r="B58" s="706"/>
      <c r="C58" s="876"/>
      <c r="D58" s="430"/>
      <c r="E58" s="245"/>
      <c r="F58" s="402"/>
      <c r="G58" s="838"/>
      <c r="H58" s="706"/>
      <c r="I58" s="706"/>
    </row>
    <row r="59" spans="1:9" x14ac:dyDescent="0.15">
      <c r="A59" s="23"/>
      <c r="B59" s="706"/>
      <c r="C59" s="876"/>
      <c r="D59" s="430"/>
      <c r="E59" s="245"/>
      <c r="F59" s="402"/>
      <c r="G59" s="838"/>
      <c r="H59" s="706"/>
      <c r="I59" s="706"/>
    </row>
    <row r="60" spans="1:9" x14ac:dyDescent="0.15">
      <c r="A60" s="23"/>
      <c r="B60" s="706"/>
      <c r="C60" s="876"/>
      <c r="D60" s="430"/>
      <c r="E60" s="245"/>
      <c r="F60" s="402"/>
      <c r="G60" s="838"/>
      <c r="H60" s="706"/>
      <c r="I60" s="706"/>
    </row>
    <row r="61" spans="1:9" x14ac:dyDescent="0.15">
      <c r="A61" s="23"/>
      <c r="B61" s="706"/>
      <c r="C61" s="876"/>
      <c r="D61" s="430"/>
      <c r="E61" s="245"/>
      <c r="F61" s="402"/>
      <c r="G61" s="838"/>
      <c r="H61" s="706"/>
      <c r="I61" s="706"/>
    </row>
    <row r="62" spans="1:9" x14ac:dyDescent="0.15">
      <c r="A62" s="23"/>
      <c r="B62" s="706"/>
      <c r="C62" s="876"/>
      <c r="D62" s="430"/>
      <c r="E62" s="245"/>
      <c r="F62" s="402"/>
      <c r="G62" s="838"/>
      <c r="H62" s="706"/>
      <c r="I62" s="706"/>
    </row>
    <row r="63" spans="1:9" x14ac:dyDescent="0.15">
      <c r="A63" s="23"/>
      <c r="B63" s="706"/>
      <c r="C63" s="876"/>
      <c r="D63" s="430"/>
      <c r="E63" s="245"/>
      <c r="F63" s="402"/>
      <c r="G63" s="838"/>
      <c r="H63" s="706"/>
      <c r="I63" s="706"/>
    </row>
    <row r="64" spans="1:9" x14ac:dyDescent="0.15">
      <c r="A64" s="23"/>
      <c r="B64" s="706"/>
      <c r="C64" s="876"/>
      <c r="D64" s="430"/>
      <c r="E64" s="245"/>
      <c r="F64" s="402"/>
      <c r="G64" s="838"/>
      <c r="H64" s="706"/>
      <c r="I64" s="706"/>
    </row>
    <row r="65" spans="1:9" x14ac:dyDescent="0.15">
      <c r="A65" s="23"/>
      <c r="B65" s="750"/>
      <c r="C65" s="877"/>
      <c r="D65" s="431"/>
      <c r="E65" s="246"/>
      <c r="F65" s="403"/>
      <c r="G65" s="694"/>
      <c r="H65" s="750"/>
      <c r="I65" s="750"/>
    </row>
    <row r="66" spans="1:9" ht="13.5" customHeight="1" x14ac:dyDescent="0.15">
      <c r="A66" s="23"/>
      <c r="B66" s="743" t="s">
        <v>896</v>
      </c>
      <c r="C66" s="743"/>
      <c r="D66" s="743"/>
      <c r="E66" s="743"/>
      <c r="F66" s="743"/>
      <c r="G66" s="743"/>
      <c r="H66" s="743"/>
      <c r="I66" s="743"/>
    </row>
    <row r="67" spans="1:9" x14ac:dyDescent="0.15">
      <c r="A67" s="23"/>
      <c r="B67" s="1"/>
      <c r="C67" s="1"/>
      <c r="D67" s="1"/>
      <c r="E67" s="1"/>
      <c r="F67" s="1"/>
      <c r="G67" s="1"/>
      <c r="H67" s="1"/>
      <c r="I67" s="1"/>
    </row>
    <row r="68" spans="1:9" x14ac:dyDescent="0.15">
      <c r="A68" s="23" t="s">
        <v>830</v>
      </c>
      <c r="B68" s="1" t="s">
        <v>824</v>
      </c>
      <c r="C68" s="1"/>
      <c r="D68" s="1"/>
      <c r="E68" s="1"/>
      <c r="F68" s="1"/>
      <c r="G68" s="1"/>
      <c r="H68" s="1"/>
      <c r="I68" s="1"/>
    </row>
    <row r="69" spans="1:9" x14ac:dyDescent="0.15">
      <c r="A69" s="23"/>
      <c r="B69" s="794"/>
      <c r="C69" s="794"/>
      <c r="D69" s="794"/>
      <c r="E69" s="794"/>
      <c r="F69" s="794"/>
      <c r="G69" s="794"/>
      <c r="H69" s="794"/>
      <c r="I69" s="794"/>
    </row>
    <row r="70" spans="1:9" x14ac:dyDescent="0.15">
      <c r="A70" s="23"/>
      <c r="B70" s="795"/>
      <c r="C70" s="795"/>
      <c r="D70" s="795"/>
      <c r="E70" s="795"/>
      <c r="F70" s="795"/>
      <c r="G70" s="795"/>
      <c r="H70" s="795"/>
      <c r="I70" s="795"/>
    </row>
    <row r="71" spans="1:9" x14ac:dyDescent="0.15">
      <c r="A71" s="23"/>
      <c r="B71" s="795"/>
      <c r="C71" s="795"/>
      <c r="D71" s="795"/>
      <c r="E71" s="795"/>
      <c r="F71" s="795"/>
      <c r="G71" s="795"/>
      <c r="H71" s="795"/>
      <c r="I71" s="795"/>
    </row>
    <row r="72" spans="1:9" x14ac:dyDescent="0.15">
      <c r="A72" s="23"/>
      <c r="B72" s="795"/>
      <c r="C72" s="795"/>
      <c r="D72" s="795"/>
      <c r="E72" s="795"/>
      <c r="F72" s="795"/>
      <c r="G72" s="795"/>
      <c r="H72" s="795"/>
      <c r="I72" s="795"/>
    </row>
    <row r="73" spans="1:9" x14ac:dyDescent="0.15">
      <c r="A73" s="23"/>
      <c r="B73" s="796"/>
      <c r="C73" s="796"/>
      <c r="D73" s="796"/>
      <c r="E73" s="796"/>
      <c r="F73" s="796"/>
      <c r="G73" s="796"/>
      <c r="H73" s="796"/>
      <c r="I73" s="796"/>
    </row>
    <row r="74" spans="1:9" x14ac:dyDescent="0.15">
      <c r="A74" s="23"/>
      <c r="B74" s="16"/>
      <c r="C74" s="16"/>
      <c r="D74" s="16"/>
      <c r="E74" s="16"/>
      <c r="F74" s="16"/>
      <c r="G74" s="16"/>
      <c r="H74" s="16"/>
      <c r="I74" s="16"/>
    </row>
    <row r="75" spans="1:9" ht="13.5" customHeight="1" x14ac:dyDescent="0.15">
      <c r="A75" s="827" t="s">
        <v>224</v>
      </c>
      <c r="B75" s="827"/>
      <c r="C75" s="827"/>
      <c r="D75" s="827"/>
      <c r="E75" s="827"/>
      <c r="F75" s="827"/>
      <c r="G75" s="827"/>
      <c r="H75" s="827"/>
      <c r="I75" s="827"/>
    </row>
    <row r="76" spans="1:9" ht="13.5" customHeight="1" x14ac:dyDescent="0.15">
      <c r="A76" s="23" t="s">
        <v>626</v>
      </c>
      <c r="B76" s="642" t="s">
        <v>1194</v>
      </c>
      <c r="C76" s="642"/>
      <c r="D76" s="642"/>
      <c r="E76" s="642"/>
      <c r="F76" s="642"/>
      <c r="G76" s="642"/>
      <c r="H76" s="642"/>
      <c r="I76" s="642"/>
    </row>
    <row r="77" spans="1:9" ht="13.5" customHeight="1" x14ac:dyDescent="0.15">
      <c r="A77" s="23" t="s">
        <v>626</v>
      </c>
      <c r="B77" s="642" t="s">
        <v>888</v>
      </c>
      <c r="C77" s="642"/>
      <c r="D77" s="642"/>
      <c r="E77" s="642"/>
      <c r="F77" s="642"/>
      <c r="G77" s="642"/>
      <c r="H77" s="642"/>
      <c r="I77" s="642"/>
    </row>
    <row r="78" spans="1:9" ht="13.5" customHeight="1" x14ac:dyDescent="0.15">
      <c r="A78" s="23" t="s">
        <v>638</v>
      </c>
      <c r="B78" s="642" t="s">
        <v>889</v>
      </c>
      <c r="C78" s="642"/>
      <c r="D78" s="642"/>
      <c r="E78" s="642"/>
      <c r="F78" s="642"/>
      <c r="G78" s="642"/>
      <c r="H78" s="642"/>
      <c r="I78" s="642"/>
    </row>
  </sheetData>
  <sheetProtection sheet="1" selectLockedCells="1"/>
  <customSheetViews>
    <customSheetView guid="{94AA8353-3E9C-4830-8158-93A6E74B3269}" scale="85" fitToPage="1">
      <selection activeCell="B14" sqref="B14:F14"/>
      <pageMargins left="0.75" right="0.75" top="1" bottom="1" header="0.3" footer="0.3"/>
      <printOptions horizontalCentered="1"/>
      <pageSetup paperSize="9" scale="54" orientation="portrait" verticalDpi="300"/>
      <headerFooter alignWithMargins="0"/>
    </customSheetView>
  </customSheetViews>
  <mergeCells count="113">
    <mergeCell ref="B1:I1"/>
    <mergeCell ref="G57:I57"/>
    <mergeCell ref="G58:I58"/>
    <mergeCell ref="G56:I56"/>
    <mergeCell ref="B56:C56"/>
    <mergeCell ref="B57:C57"/>
    <mergeCell ref="B58:C58"/>
    <mergeCell ref="G63:I63"/>
    <mergeCell ref="G64:I64"/>
    <mergeCell ref="G37:H37"/>
    <mergeCell ref="B47:C47"/>
    <mergeCell ref="B37:C38"/>
    <mergeCell ref="D37:E37"/>
    <mergeCell ref="I37:I38"/>
    <mergeCell ref="D11:E11"/>
    <mergeCell ref="D12:E12"/>
    <mergeCell ref="D29:E29"/>
    <mergeCell ref="D28:E28"/>
    <mergeCell ref="G11:H11"/>
    <mergeCell ref="D39:E39"/>
    <mergeCell ref="D40:E40"/>
    <mergeCell ref="D41:E41"/>
    <mergeCell ref="D42:E42"/>
    <mergeCell ref="B34:I34"/>
    <mergeCell ref="G65:I65"/>
    <mergeCell ref="B63:C63"/>
    <mergeCell ref="B64:C64"/>
    <mergeCell ref="B65:C65"/>
    <mergeCell ref="B39:C39"/>
    <mergeCell ref="B40:C40"/>
    <mergeCell ref="B41:C41"/>
    <mergeCell ref="G59:I59"/>
    <mergeCell ref="G60:I60"/>
    <mergeCell ref="G61:I61"/>
    <mergeCell ref="G62:I62"/>
    <mergeCell ref="B59:C59"/>
    <mergeCell ref="B60:C60"/>
    <mergeCell ref="B61:C61"/>
    <mergeCell ref="B62:C62"/>
    <mergeCell ref="B50:I50"/>
    <mergeCell ref="B51:I51"/>
    <mergeCell ref="G54:I55"/>
    <mergeCell ref="B48:I48"/>
    <mergeCell ref="B42:C42"/>
    <mergeCell ref="B43:C43"/>
    <mergeCell ref="B44:C44"/>
    <mergeCell ref="B45:C45"/>
    <mergeCell ref="B46:C46"/>
    <mergeCell ref="I11:I12"/>
    <mergeCell ref="B11:C12"/>
    <mergeCell ref="D44:E44"/>
    <mergeCell ref="D45:E45"/>
    <mergeCell ref="D46:E46"/>
    <mergeCell ref="B18:C18"/>
    <mergeCell ref="B17:C17"/>
    <mergeCell ref="B19:C19"/>
    <mergeCell ref="B20:C20"/>
    <mergeCell ref="D32:E32"/>
    <mergeCell ref="D31:E31"/>
    <mergeCell ref="D30:E30"/>
    <mergeCell ref="B33:I33"/>
    <mergeCell ref="D43:E43"/>
    <mergeCell ref="D21:E21"/>
    <mergeCell ref="D20:E20"/>
    <mergeCell ref="D19:E19"/>
    <mergeCell ref="C5:D5"/>
    <mergeCell ref="C6:D6"/>
    <mergeCell ref="C7:D7"/>
    <mergeCell ref="C8:F8"/>
    <mergeCell ref="G8:I8"/>
    <mergeCell ref="D38:E38"/>
    <mergeCell ref="B30:C30"/>
    <mergeCell ref="B31:C31"/>
    <mergeCell ref="B32:C32"/>
    <mergeCell ref="B21:C21"/>
    <mergeCell ref="B24:C24"/>
    <mergeCell ref="B25:C25"/>
    <mergeCell ref="B26:C26"/>
    <mergeCell ref="B27:C27"/>
    <mergeCell ref="B28:C28"/>
    <mergeCell ref="B29:C29"/>
    <mergeCell ref="B13:C13"/>
    <mergeCell ref="B14:C14"/>
    <mergeCell ref="B15:C15"/>
    <mergeCell ref="B16:C16"/>
    <mergeCell ref="F11:F12"/>
    <mergeCell ref="D27:E27"/>
    <mergeCell ref="D26:E26"/>
    <mergeCell ref="D25:E25"/>
    <mergeCell ref="B77:I77"/>
    <mergeCell ref="B78:I78"/>
    <mergeCell ref="D15:E15"/>
    <mergeCell ref="D14:E14"/>
    <mergeCell ref="D13:E13"/>
    <mergeCell ref="B54:C54"/>
    <mergeCell ref="E54:E55"/>
    <mergeCell ref="B55:C55"/>
    <mergeCell ref="D54:D55"/>
    <mergeCell ref="B49:I49"/>
    <mergeCell ref="F37:F38"/>
    <mergeCell ref="A75:I75"/>
    <mergeCell ref="B69:I73"/>
    <mergeCell ref="B76:I76"/>
    <mergeCell ref="D18:E18"/>
    <mergeCell ref="D17:E17"/>
    <mergeCell ref="B66:I66"/>
    <mergeCell ref="D47:E47"/>
    <mergeCell ref="B22:C22"/>
    <mergeCell ref="B23:C23"/>
    <mergeCell ref="D16:E16"/>
    <mergeCell ref="D24:E24"/>
    <mergeCell ref="D23:E23"/>
    <mergeCell ref="D22:E22"/>
  </mergeCells>
  <phoneticPr fontId="2"/>
  <dataValidations count="5">
    <dataValidation type="list" allowBlank="1" showInputMessage="1" showErrorMessage="1" sqref="F13:F32 F39:F47" xr:uid="{00000000-0002-0000-0A00-000000000000}">
      <formula1>B_研究者名</formula1>
    </dataValidation>
    <dataValidation type="whole" allowBlank="1" showInputMessage="1" showErrorMessage="1" sqref="E56:E65" xr:uid="{00000000-0002-0000-0A00-000001000000}">
      <formula1>0</formula1>
      <formula2>999</formula2>
    </dataValidation>
    <dataValidation type="list" allowBlank="1" showInputMessage="1" showErrorMessage="1" sqref="G13:H32 G39:H47" xr:uid="{00000000-0002-0000-0A00-000002000000}">
      <formula1>選択肢_有無</formula1>
    </dataValidation>
    <dataValidation type="list" allowBlank="1" showInputMessage="1" showErrorMessage="1" sqref="D56:D65" xr:uid="{00000000-0002-0000-0A00-000003000000}">
      <formula1>選択肢_メディア</formula1>
    </dataValidation>
    <dataValidation type="list" allowBlank="1" showInputMessage="1" showErrorMessage="1" sqref="F56:F65" xr:uid="{00000000-0002-0000-0A00-000004000000}">
      <formula1>選択肢_データ提出者</formula1>
    </dataValidation>
  </dataValidations>
  <printOptions horizontalCentered="1"/>
  <pageMargins left="0.75" right="0.75" top="1" bottom="1" header="0.3" footer="0.3"/>
  <pageSetup paperSize="9" scale="54" orientation="portrait" verticalDpi="300"/>
  <headerFooter alignWithMargins="0"/>
  <ignoredErrors>
    <ignoredError sqref="A4 A10 A36 A53 A6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8" tint="0.59999389629810485"/>
    <pageSetUpPr fitToPage="1"/>
  </sheetPr>
  <dimension ref="A1:R81"/>
  <sheetViews>
    <sheetView showGridLines="0" topLeftCell="A9" zoomScaleNormal="100" zoomScaleSheetLayoutView="85" workbookViewId="0">
      <selection activeCell="C29" sqref="C29:F29"/>
    </sheetView>
  </sheetViews>
  <sheetFormatPr defaultColWidth="13" defaultRowHeight="13.5" x14ac:dyDescent="0.15"/>
  <cols>
    <col min="1" max="1" width="3.625" style="23" customWidth="1"/>
    <col min="2" max="2" width="18.625" customWidth="1"/>
    <col min="3" max="4" width="3.625" customWidth="1"/>
    <col min="5" max="5" width="9.625" customWidth="1"/>
    <col min="6" max="6" width="6.625" customWidth="1"/>
    <col min="7" max="8" width="3.625" customWidth="1"/>
    <col min="9" max="9" width="9.625" customWidth="1"/>
    <col min="10" max="10" width="6.625" customWidth="1"/>
    <col min="11" max="12" width="3.625" customWidth="1"/>
    <col min="13" max="13" width="9.625" customWidth="1"/>
    <col min="14" max="15" width="6.625" customWidth="1"/>
    <col min="16" max="16" width="9.625" customWidth="1"/>
    <col min="17" max="17" width="6.625" customWidth="1"/>
    <col min="18" max="18" width="21.625" customWidth="1"/>
  </cols>
  <sheetData>
    <row r="1" spans="1:18" x14ac:dyDescent="0.15">
      <c r="A1" s="164" t="s">
        <v>53</v>
      </c>
      <c r="B1" s="958" t="s">
        <v>911</v>
      </c>
      <c r="C1" s="602"/>
      <c r="D1" s="602"/>
      <c r="E1" s="602"/>
      <c r="F1" s="602"/>
      <c r="G1" s="602"/>
      <c r="H1" s="602"/>
      <c r="I1" s="602"/>
      <c r="J1" s="602"/>
      <c r="K1" s="602"/>
      <c r="L1" s="602"/>
      <c r="M1" s="602"/>
      <c r="N1" s="602"/>
      <c r="O1" s="602"/>
      <c r="P1" s="602"/>
      <c r="Q1" s="602"/>
      <c r="R1" s="602"/>
    </row>
    <row r="2" spans="1:18" x14ac:dyDescent="0.15">
      <c r="R2" s="15" t="s">
        <v>647</v>
      </c>
    </row>
    <row r="3" spans="1:18" x14ac:dyDescent="0.15">
      <c r="R3" s="8" t="s">
        <v>648</v>
      </c>
    </row>
    <row r="4" spans="1:18" x14ac:dyDescent="0.15">
      <c r="A4" s="23" t="s">
        <v>771</v>
      </c>
      <c r="B4" s="1" t="s">
        <v>923</v>
      </c>
      <c r="C4" s="1"/>
      <c r="D4" s="1"/>
      <c r="E4" s="1"/>
      <c r="F4" s="1"/>
      <c r="G4" s="1"/>
      <c r="H4" s="1"/>
      <c r="I4" s="1"/>
      <c r="J4" s="1"/>
      <c r="K4" s="1"/>
      <c r="L4" s="1"/>
      <c r="M4" s="1"/>
      <c r="N4" s="1"/>
      <c r="O4" s="1"/>
      <c r="P4" s="1"/>
      <c r="Q4" s="1"/>
      <c r="R4" s="6" t="str">
        <f>IF(A_航海種別="共同利用公募","主席研究者が記入",IF(A_航海種別="所内利用・共同利用公募","主席/首席研究者が記入","首席研究者が記入"))</f>
        <v>首席研究者が記入</v>
      </c>
    </row>
    <row r="5" spans="1:18" x14ac:dyDescent="0.15">
      <c r="B5" s="170" t="s">
        <v>662</v>
      </c>
      <c r="C5" s="909"/>
      <c r="D5" s="909"/>
      <c r="E5" s="909"/>
      <c r="F5" s="909"/>
      <c r="G5" s="901" t="s">
        <v>643</v>
      </c>
      <c r="H5" s="902"/>
      <c r="I5" s="903"/>
      <c r="J5" s="908"/>
      <c r="K5" s="762"/>
      <c r="L5" s="762"/>
      <c r="M5" s="762"/>
      <c r="N5" s="762"/>
      <c r="O5" s="762"/>
      <c r="P5" s="762"/>
      <c r="Q5" s="762"/>
      <c r="R5" s="762"/>
    </row>
    <row r="6" spans="1:18" x14ac:dyDescent="0.15">
      <c r="B6" s="255" t="s">
        <v>52</v>
      </c>
      <c r="C6" s="910"/>
      <c r="D6" s="910"/>
      <c r="E6" s="910"/>
      <c r="F6" s="910"/>
      <c r="G6" s="258"/>
      <c r="H6" s="258"/>
      <c r="I6" s="258"/>
      <c r="J6" s="258"/>
      <c r="K6" s="258"/>
      <c r="L6" s="258"/>
      <c r="M6" s="258"/>
      <c r="N6" s="258"/>
      <c r="O6" s="258"/>
      <c r="P6" s="258"/>
      <c r="Q6" s="258"/>
      <c r="R6" s="258"/>
    </row>
    <row r="7" spans="1:18" x14ac:dyDescent="0.15">
      <c r="B7" s="168" t="s">
        <v>663</v>
      </c>
      <c r="C7" s="911"/>
      <c r="D7" s="911"/>
      <c r="E7" s="911"/>
      <c r="F7" s="911"/>
      <c r="G7" s="259"/>
      <c r="H7" s="259"/>
      <c r="I7" s="259"/>
      <c r="J7" s="259"/>
      <c r="K7" s="259"/>
      <c r="L7" s="259"/>
      <c r="M7" s="259"/>
      <c r="N7" s="259"/>
      <c r="O7" s="259"/>
      <c r="P7" s="259"/>
      <c r="Q7" s="259"/>
      <c r="R7" s="259"/>
    </row>
    <row r="8" spans="1:18" x14ac:dyDescent="0.15">
      <c r="B8" s="168" t="s">
        <v>76</v>
      </c>
      <c r="C8" s="706"/>
      <c r="D8" s="706"/>
      <c r="E8" s="707"/>
      <c r="F8" s="707"/>
      <c r="G8" s="707"/>
      <c r="H8" s="707"/>
      <c r="I8" s="707"/>
      <c r="J8" s="707"/>
      <c r="K8" s="707"/>
      <c r="L8" s="707"/>
      <c r="M8" s="707"/>
      <c r="N8" s="707"/>
      <c r="O8" s="707"/>
      <c r="P8" s="707"/>
      <c r="Q8" s="707"/>
      <c r="R8" s="707"/>
    </row>
    <row r="9" spans="1:18" x14ac:dyDescent="0.15">
      <c r="B9" s="127" t="s">
        <v>121</v>
      </c>
      <c r="C9" s="739" t="str">
        <f>IF(A_船舶名="","",A_船舶名)</f>
        <v/>
      </c>
      <c r="D9" s="739"/>
      <c r="E9" s="740"/>
      <c r="F9" s="740"/>
      <c r="G9" s="260"/>
      <c r="H9" s="260"/>
      <c r="I9" s="260"/>
      <c r="J9" s="260"/>
      <c r="K9" s="260"/>
      <c r="L9" s="260"/>
      <c r="M9" s="260"/>
      <c r="N9" s="260"/>
      <c r="O9" s="260"/>
      <c r="P9" s="260"/>
      <c r="Q9" s="260"/>
      <c r="R9" s="260"/>
    </row>
    <row r="10" spans="1:18" x14ac:dyDescent="0.15">
      <c r="B10" s="209" t="s">
        <v>124</v>
      </c>
      <c r="C10" s="915" t="str">
        <f>IF(A_航海番号="","",A_航海番号)</f>
        <v/>
      </c>
      <c r="D10" s="915"/>
      <c r="E10" s="916"/>
      <c r="F10" s="916"/>
      <c r="G10" s="261"/>
      <c r="H10" s="261"/>
      <c r="I10" s="261"/>
      <c r="J10" s="261"/>
      <c r="K10" s="261"/>
      <c r="L10" s="261"/>
      <c r="M10" s="261"/>
      <c r="N10" s="261"/>
      <c r="O10" s="261"/>
      <c r="P10" s="261"/>
      <c r="Q10" s="261"/>
      <c r="R10" s="261"/>
    </row>
    <row r="11" spans="1:18" x14ac:dyDescent="0.15">
      <c r="B11" s="804" t="s">
        <v>661</v>
      </c>
      <c r="C11" s="804"/>
      <c r="D11" s="804"/>
      <c r="E11" s="804"/>
      <c r="F11" s="804"/>
      <c r="G11" s="804"/>
      <c r="H11" s="804"/>
      <c r="I11" s="804"/>
      <c r="J11" s="804"/>
      <c r="K11" s="804"/>
      <c r="L11" s="804"/>
      <c r="M11" s="804"/>
      <c r="N11" s="804"/>
      <c r="O11" s="804"/>
      <c r="P11" s="804"/>
      <c r="Q11" s="804"/>
      <c r="R11" s="804"/>
    </row>
    <row r="13" spans="1:18" x14ac:dyDescent="0.15">
      <c r="A13" s="23" t="s">
        <v>924</v>
      </c>
      <c r="B13" t="s">
        <v>925</v>
      </c>
    </row>
    <row r="14" spans="1:18" x14ac:dyDescent="0.15">
      <c r="B14" s="942" t="s">
        <v>902</v>
      </c>
      <c r="C14" s="896" t="s">
        <v>155</v>
      </c>
      <c r="D14" s="896"/>
      <c r="E14" s="897"/>
      <c r="F14" s="852"/>
      <c r="G14" s="898" t="s">
        <v>156</v>
      </c>
      <c r="H14" s="896"/>
      <c r="I14" s="897"/>
      <c r="J14" s="899"/>
      <c r="K14" s="900" t="str">
        <f>IF($C$17="潜航 開始点/終了点","緯度2","")</f>
        <v/>
      </c>
      <c r="L14" s="896"/>
      <c r="M14" s="897"/>
      <c r="N14" s="852"/>
      <c r="O14" s="898" t="str">
        <f>IF($C$17="潜航 開始点/終了点","経度2","")</f>
        <v/>
      </c>
      <c r="P14" s="897"/>
      <c r="Q14" s="899"/>
      <c r="R14" s="913" t="s">
        <v>641</v>
      </c>
    </row>
    <row r="15" spans="1:18" x14ac:dyDescent="0.15">
      <c r="B15" s="934"/>
      <c r="C15" s="904" t="s">
        <v>44</v>
      </c>
      <c r="D15" s="905"/>
      <c r="E15" s="20" t="s">
        <v>45</v>
      </c>
      <c r="F15" s="205" t="s">
        <v>79</v>
      </c>
      <c r="G15" s="904" t="s">
        <v>44</v>
      </c>
      <c r="H15" s="905"/>
      <c r="I15" s="205" t="s">
        <v>45</v>
      </c>
      <c r="J15" s="205" t="s">
        <v>80</v>
      </c>
      <c r="K15" s="912" t="str">
        <f>IF($C$17="潜航 開始点/終了点","度","")</f>
        <v/>
      </c>
      <c r="L15" s="905"/>
      <c r="M15" s="205" t="str">
        <f>IF($C$17="潜航 開始点/終了点","分","")</f>
        <v/>
      </c>
      <c r="N15" s="205" t="str">
        <f>IF($C$17="潜航 開始点/終了点","N/S","")</f>
        <v/>
      </c>
      <c r="O15" s="203" t="str">
        <f>IF($C$17="潜航 開始点/終了点","度","")</f>
        <v/>
      </c>
      <c r="P15" s="205" t="str">
        <f>IF($C$17="潜航 開始点/終了点","分","")</f>
        <v/>
      </c>
      <c r="Q15" s="205" t="str">
        <f>IF($C$17="潜航 開始点/終了点","E/W","")</f>
        <v/>
      </c>
      <c r="R15" s="914"/>
    </row>
    <row r="16" spans="1:18" x14ac:dyDescent="0.15">
      <c r="B16" s="935"/>
      <c r="C16" s="906"/>
      <c r="D16" s="907"/>
      <c r="E16" s="275"/>
      <c r="F16" s="432"/>
      <c r="G16" s="906"/>
      <c r="H16" s="907"/>
      <c r="I16" s="275"/>
      <c r="J16" s="433"/>
      <c r="K16" s="943"/>
      <c r="L16" s="907"/>
      <c r="M16" s="275"/>
      <c r="N16" s="432"/>
      <c r="O16" s="257"/>
      <c r="P16" s="275"/>
      <c r="Q16" s="434"/>
      <c r="R16" s="204"/>
    </row>
    <row r="17" spans="1:18" x14ac:dyDescent="0.15">
      <c r="B17" s="170" t="s">
        <v>660</v>
      </c>
      <c r="C17" s="909"/>
      <c r="D17" s="909"/>
      <c r="E17" s="909"/>
      <c r="F17" s="909"/>
      <c r="G17" s="901" t="s">
        <v>643</v>
      </c>
      <c r="H17" s="902"/>
      <c r="I17" s="903"/>
      <c r="J17" s="908"/>
      <c r="K17" s="762"/>
      <c r="L17" s="762"/>
      <c r="M17" s="762"/>
      <c r="N17" s="762"/>
      <c r="O17" s="762"/>
      <c r="P17" s="762"/>
      <c r="Q17" s="762"/>
    </row>
    <row r="18" spans="1:18" x14ac:dyDescent="0.15">
      <c r="B18" s="256" t="s">
        <v>42</v>
      </c>
      <c r="C18" s="950"/>
      <c r="D18" s="910"/>
      <c r="E18" s="910"/>
      <c r="F18" s="910"/>
      <c r="G18" s="910"/>
      <c r="H18" s="910"/>
      <c r="I18" s="910"/>
      <c r="J18" s="910"/>
      <c r="K18" s="910"/>
      <c r="L18" s="910"/>
      <c r="M18" s="910"/>
      <c r="N18" s="910"/>
      <c r="O18" s="910"/>
      <c r="P18" s="910"/>
      <c r="Q18" s="910"/>
    </row>
    <row r="19" spans="1:18" x14ac:dyDescent="0.15">
      <c r="B19" s="168" t="s">
        <v>43</v>
      </c>
      <c r="C19" s="838"/>
      <c r="D19" s="707"/>
      <c r="E19" s="707"/>
      <c r="F19" s="707"/>
      <c r="G19" s="707"/>
      <c r="H19" s="707"/>
      <c r="I19" s="707"/>
      <c r="J19" s="707"/>
      <c r="K19" s="707"/>
      <c r="L19" s="707"/>
      <c r="M19" s="707"/>
      <c r="N19" s="707"/>
      <c r="O19" s="707"/>
      <c r="P19" s="707"/>
      <c r="Q19" s="707"/>
    </row>
    <row r="20" spans="1:18" x14ac:dyDescent="0.15">
      <c r="B20" s="169" t="s">
        <v>128</v>
      </c>
      <c r="C20" s="694"/>
      <c r="D20" s="695"/>
      <c r="E20" s="695"/>
      <c r="F20" s="695"/>
      <c r="G20" s="695"/>
      <c r="H20" s="695"/>
      <c r="I20" s="695"/>
      <c r="J20" s="695"/>
      <c r="K20" s="695"/>
      <c r="L20" s="695"/>
      <c r="M20" s="695"/>
      <c r="N20" s="695"/>
      <c r="O20" s="695"/>
      <c r="P20" s="695"/>
      <c r="Q20" s="695"/>
    </row>
    <row r="22" spans="1:18" x14ac:dyDescent="0.15">
      <c r="A22" s="23" t="s">
        <v>809</v>
      </c>
      <c r="B22" s="1" t="s">
        <v>926</v>
      </c>
      <c r="C22" s="1"/>
      <c r="D22" s="1"/>
      <c r="E22" s="1"/>
      <c r="F22" s="1"/>
      <c r="G22" s="1"/>
      <c r="H22" s="1"/>
      <c r="I22" s="1"/>
      <c r="J22" s="1"/>
      <c r="K22" s="1"/>
      <c r="L22" s="1"/>
      <c r="M22" s="1"/>
      <c r="N22" s="1"/>
      <c r="O22" s="1"/>
      <c r="P22" s="1"/>
      <c r="Q22" s="1"/>
    </row>
    <row r="23" spans="1:18" x14ac:dyDescent="0.15">
      <c r="B23" s="1"/>
      <c r="C23" s="928" t="s">
        <v>105</v>
      </c>
      <c r="D23" s="929"/>
      <c r="E23" s="929"/>
      <c r="F23" s="929"/>
      <c r="G23" s="944" t="s">
        <v>106</v>
      </c>
      <c r="H23" s="929"/>
      <c r="I23" s="929"/>
      <c r="J23" s="929"/>
      <c r="K23" s="944" t="s">
        <v>128</v>
      </c>
      <c r="L23" s="929"/>
      <c r="M23" s="929"/>
      <c r="N23" s="929"/>
      <c r="O23" s="929"/>
      <c r="P23" s="929"/>
      <c r="Q23" s="945"/>
    </row>
    <row r="24" spans="1:18" x14ac:dyDescent="0.15">
      <c r="B24" s="276" t="s">
        <v>763</v>
      </c>
      <c r="C24" s="949"/>
      <c r="D24" s="949"/>
      <c r="E24" s="949"/>
      <c r="F24" s="949"/>
      <c r="G24" s="947" t="str">
        <f>IF(C24="","",VLOOKUP(C24,B_研究者リスト_日本語,2,FALSE))</f>
        <v/>
      </c>
      <c r="H24" s="948"/>
      <c r="I24" s="948"/>
      <c r="J24" s="948"/>
      <c r="K24" s="946"/>
      <c r="L24" s="910"/>
      <c r="M24" s="910"/>
      <c r="N24" s="910"/>
      <c r="O24" s="910"/>
      <c r="P24" s="910"/>
      <c r="Q24" s="910"/>
    </row>
    <row r="25" spans="1:18" x14ac:dyDescent="0.15">
      <c r="B25" s="277" t="s">
        <v>764</v>
      </c>
      <c r="C25" s="954"/>
      <c r="D25" s="954"/>
      <c r="E25" s="954"/>
      <c r="F25" s="954"/>
      <c r="G25" s="952" t="str">
        <f>IF(C25="","",VLOOKUP(C25,B_研究者リスト_日本語,2,FALSE))</f>
        <v/>
      </c>
      <c r="H25" s="953"/>
      <c r="I25" s="953"/>
      <c r="J25" s="953"/>
      <c r="K25" s="951"/>
      <c r="L25" s="695"/>
      <c r="M25" s="695"/>
      <c r="N25" s="695"/>
      <c r="O25" s="695"/>
      <c r="P25" s="695"/>
      <c r="Q25" s="695"/>
    </row>
    <row r="26" spans="1:18" x14ac:dyDescent="0.15">
      <c r="B26" s="823" t="s">
        <v>909</v>
      </c>
      <c r="C26" s="823"/>
      <c r="D26" s="823"/>
      <c r="E26" s="823"/>
      <c r="F26" s="823"/>
      <c r="G26" s="823"/>
      <c r="H26" s="823"/>
      <c r="I26" s="823"/>
      <c r="J26" s="823"/>
      <c r="K26" s="823"/>
      <c r="L26" s="823"/>
      <c r="M26" s="823"/>
      <c r="N26" s="823"/>
      <c r="O26" s="823"/>
      <c r="P26" s="823"/>
      <c r="Q26" s="823"/>
      <c r="R26" s="823"/>
    </row>
    <row r="28" spans="1:18" x14ac:dyDescent="0.15">
      <c r="A28" s="23" t="s">
        <v>927</v>
      </c>
      <c r="B28" s="1" t="s">
        <v>928</v>
      </c>
      <c r="C28" s="1"/>
      <c r="D28" s="1"/>
      <c r="E28" s="1"/>
      <c r="F28" s="1"/>
      <c r="G28" s="1"/>
      <c r="H28" s="1"/>
      <c r="I28" s="1"/>
      <c r="J28" s="1"/>
      <c r="K28" s="1"/>
      <c r="L28" s="1"/>
      <c r="M28" s="1"/>
      <c r="N28" s="1"/>
      <c r="O28" s="1"/>
      <c r="P28" s="1"/>
      <c r="Q28" s="1"/>
    </row>
    <row r="29" spans="1:18" x14ac:dyDescent="0.15">
      <c r="B29" s="274" t="s">
        <v>134</v>
      </c>
      <c r="C29" s="930"/>
      <c r="D29" s="930"/>
      <c r="E29" s="930"/>
      <c r="F29" s="931"/>
      <c r="G29" s="1"/>
      <c r="H29" s="1"/>
      <c r="I29" s="1"/>
      <c r="J29" s="1"/>
      <c r="K29" s="1"/>
      <c r="L29" s="1"/>
      <c r="M29" s="1"/>
      <c r="N29" s="1"/>
      <c r="O29" s="1"/>
      <c r="P29" s="1"/>
      <c r="Q29" s="1"/>
    </row>
    <row r="30" spans="1:18" ht="27" customHeight="1" x14ac:dyDescent="0.15">
      <c r="B30" s="642" t="s">
        <v>910</v>
      </c>
      <c r="C30" s="642"/>
      <c r="D30" s="642"/>
      <c r="E30" s="642"/>
      <c r="F30" s="642"/>
      <c r="G30" s="642"/>
      <c r="H30" s="642"/>
      <c r="I30" s="642"/>
      <c r="J30" s="642"/>
      <c r="K30" s="642"/>
      <c r="L30" s="642"/>
      <c r="M30" s="642"/>
      <c r="N30" s="642"/>
      <c r="O30" s="642"/>
      <c r="P30" s="642"/>
      <c r="Q30" s="642"/>
      <c r="R30" s="642"/>
    </row>
    <row r="32" spans="1:18" x14ac:dyDescent="0.15">
      <c r="A32" s="23" t="s">
        <v>929</v>
      </c>
      <c r="B32" s="1" t="s">
        <v>930</v>
      </c>
      <c r="C32" s="1"/>
      <c r="D32" s="1"/>
      <c r="E32" s="1"/>
      <c r="F32" s="1"/>
      <c r="G32" s="1"/>
      <c r="H32" s="1"/>
      <c r="I32" s="1"/>
      <c r="J32" s="1"/>
      <c r="K32" s="1"/>
      <c r="L32" s="1"/>
      <c r="M32" s="1"/>
      <c r="N32" s="1"/>
      <c r="O32" s="1"/>
      <c r="P32" s="1"/>
      <c r="Q32" s="1"/>
      <c r="R32" s="1"/>
    </row>
    <row r="33" spans="2:17" x14ac:dyDescent="0.15">
      <c r="B33" s="933" t="s">
        <v>103</v>
      </c>
      <c r="C33" s="925" t="s">
        <v>112</v>
      </c>
      <c r="D33" s="903"/>
      <c r="E33" s="903"/>
      <c r="F33" s="926"/>
      <c r="G33" s="925" t="s">
        <v>97</v>
      </c>
      <c r="H33" s="903"/>
      <c r="I33" s="903"/>
      <c r="J33" s="926"/>
      <c r="K33" s="925" t="s">
        <v>93</v>
      </c>
      <c r="L33" s="903"/>
      <c r="M33" s="903"/>
      <c r="N33" s="926"/>
      <c r="O33" s="925" t="s">
        <v>46</v>
      </c>
      <c r="P33" s="903"/>
      <c r="Q33" s="903"/>
    </row>
    <row r="34" spans="2:17" x14ac:dyDescent="0.15">
      <c r="B34" s="934"/>
      <c r="C34" s="263">
        <v>1</v>
      </c>
      <c r="D34" s="917" t="s">
        <v>901</v>
      </c>
      <c r="E34" s="917"/>
      <c r="F34" s="918"/>
      <c r="G34" s="265">
        <v>1</v>
      </c>
      <c r="H34" s="932" t="s">
        <v>913</v>
      </c>
      <c r="I34" s="797"/>
      <c r="J34" s="863"/>
      <c r="K34" s="265">
        <v>1</v>
      </c>
      <c r="L34" s="797" t="s">
        <v>916</v>
      </c>
      <c r="M34" s="797"/>
      <c r="N34" s="863"/>
      <c r="O34" s="910"/>
      <c r="P34" s="910"/>
      <c r="Q34" s="910"/>
    </row>
    <row r="35" spans="2:17" x14ac:dyDescent="0.15">
      <c r="B35" s="934"/>
      <c r="C35" s="253"/>
      <c r="D35" s="919" t="s">
        <v>143</v>
      </c>
      <c r="E35" s="777"/>
      <c r="F35" s="920"/>
      <c r="G35" s="264">
        <v>1</v>
      </c>
      <c r="H35" s="749" t="s">
        <v>914</v>
      </c>
      <c r="I35" s="884"/>
      <c r="J35" s="865"/>
      <c r="K35" s="264">
        <v>1</v>
      </c>
      <c r="L35" s="884" t="s">
        <v>917</v>
      </c>
      <c r="M35" s="884"/>
      <c r="N35" s="865"/>
      <c r="O35" s="707"/>
      <c r="P35" s="707"/>
      <c r="Q35" s="707"/>
    </row>
    <row r="36" spans="2:17" x14ac:dyDescent="0.15">
      <c r="B36" s="934"/>
      <c r="C36" s="253"/>
      <c r="D36" s="919" t="s">
        <v>144</v>
      </c>
      <c r="E36" s="777"/>
      <c r="F36" s="920"/>
      <c r="G36" s="264">
        <v>1</v>
      </c>
      <c r="H36" s="884" t="s">
        <v>915</v>
      </c>
      <c r="I36" s="884"/>
      <c r="J36" s="865"/>
      <c r="K36" s="264">
        <v>1</v>
      </c>
      <c r="L36" s="884" t="s">
        <v>918</v>
      </c>
      <c r="M36" s="884"/>
      <c r="N36" s="865"/>
      <c r="O36" s="707"/>
      <c r="P36" s="707"/>
      <c r="Q36" s="707"/>
    </row>
    <row r="37" spans="2:17" x14ac:dyDescent="0.15">
      <c r="B37" s="934"/>
      <c r="C37" s="253"/>
      <c r="D37" s="777" t="s">
        <v>172</v>
      </c>
      <c r="E37" s="777"/>
      <c r="F37" s="920"/>
      <c r="G37" s="253"/>
      <c r="H37" s="707"/>
      <c r="I37" s="707"/>
      <c r="J37" s="839"/>
      <c r="K37" s="253"/>
      <c r="L37" s="707"/>
      <c r="M37" s="707"/>
      <c r="N37" s="839"/>
      <c r="O37" s="706"/>
      <c r="P37" s="707"/>
      <c r="Q37" s="707"/>
    </row>
    <row r="38" spans="2:17" x14ac:dyDescent="0.15">
      <c r="B38" s="934"/>
      <c r="C38" s="253"/>
      <c r="D38" s="707"/>
      <c r="E38" s="707"/>
      <c r="F38" s="839"/>
      <c r="G38" s="253"/>
      <c r="H38" s="707"/>
      <c r="I38" s="707"/>
      <c r="J38" s="839"/>
      <c r="K38" s="253"/>
      <c r="L38" s="707"/>
      <c r="M38" s="707"/>
      <c r="N38" s="839"/>
      <c r="O38" s="706"/>
      <c r="P38" s="707"/>
      <c r="Q38" s="707"/>
    </row>
    <row r="39" spans="2:17" x14ac:dyDescent="0.15">
      <c r="B39" s="934"/>
      <c r="C39" s="253"/>
      <c r="D39" s="707"/>
      <c r="E39" s="707"/>
      <c r="F39" s="839"/>
      <c r="G39" s="253"/>
      <c r="H39" s="707"/>
      <c r="I39" s="707"/>
      <c r="J39" s="839"/>
      <c r="K39" s="253"/>
      <c r="L39" s="707"/>
      <c r="M39" s="707"/>
      <c r="N39" s="839"/>
      <c r="O39" s="706"/>
      <c r="P39" s="707"/>
      <c r="Q39" s="707"/>
    </row>
    <row r="40" spans="2:17" x14ac:dyDescent="0.15">
      <c r="B40" s="934"/>
      <c r="C40" s="262"/>
      <c r="D40" s="921"/>
      <c r="E40" s="921"/>
      <c r="F40" s="922"/>
      <c r="G40" s="253"/>
      <c r="H40" s="707"/>
      <c r="I40" s="707"/>
      <c r="J40" s="839"/>
      <c r="K40" s="262"/>
      <c r="L40" s="921"/>
      <c r="M40" s="921"/>
      <c r="N40" s="922"/>
      <c r="O40" s="706"/>
      <c r="P40" s="707"/>
      <c r="Q40" s="707"/>
    </row>
    <row r="41" spans="2:17" x14ac:dyDescent="0.15">
      <c r="B41" s="934"/>
      <c r="C41" s="925" t="s">
        <v>98</v>
      </c>
      <c r="D41" s="903"/>
      <c r="E41" s="903"/>
      <c r="F41" s="926"/>
      <c r="G41" s="253"/>
      <c r="H41" s="707"/>
      <c r="I41" s="707"/>
      <c r="J41" s="839"/>
      <c r="K41" s="925" t="s">
        <v>94</v>
      </c>
      <c r="L41" s="903"/>
      <c r="M41" s="903"/>
      <c r="N41" s="926"/>
      <c r="O41" s="707"/>
      <c r="P41" s="707"/>
      <c r="Q41" s="707"/>
    </row>
    <row r="42" spans="2:17" x14ac:dyDescent="0.15">
      <c r="B42" s="934"/>
      <c r="C42" s="252"/>
      <c r="D42" s="923" t="s">
        <v>31</v>
      </c>
      <c r="E42" s="923"/>
      <c r="F42" s="924"/>
      <c r="G42" s="253"/>
      <c r="H42" s="707"/>
      <c r="I42" s="707"/>
      <c r="J42" s="839"/>
      <c r="K42" s="263">
        <v>1</v>
      </c>
      <c r="L42" s="917" t="s">
        <v>919</v>
      </c>
      <c r="M42" s="917"/>
      <c r="N42" s="918"/>
      <c r="O42" s="707"/>
      <c r="P42" s="707"/>
      <c r="Q42" s="707"/>
    </row>
    <row r="43" spans="2:17" x14ac:dyDescent="0.15">
      <c r="B43" s="934"/>
      <c r="C43" s="253"/>
      <c r="D43" s="777" t="s">
        <v>81</v>
      </c>
      <c r="E43" s="777"/>
      <c r="F43" s="920"/>
      <c r="G43" s="253"/>
      <c r="H43" s="707"/>
      <c r="I43" s="707"/>
      <c r="J43" s="839"/>
      <c r="K43" s="264">
        <v>1</v>
      </c>
      <c r="L43" s="884" t="s">
        <v>920</v>
      </c>
      <c r="M43" s="884"/>
      <c r="N43" s="865"/>
      <c r="O43" s="707"/>
      <c r="P43" s="707"/>
      <c r="Q43" s="707"/>
    </row>
    <row r="44" spans="2:17" x14ac:dyDescent="0.15">
      <c r="B44" s="934"/>
      <c r="C44" s="253"/>
      <c r="D44" s="777" t="s">
        <v>755</v>
      </c>
      <c r="E44" s="777"/>
      <c r="F44" s="920"/>
      <c r="G44" s="253"/>
      <c r="H44" s="707"/>
      <c r="I44" s="707"/>
      <c r="J44" s="839"/>
      <c r="K44" s="253"/>
      <c r="L44" s="707"/>
      <c r="M44" s="707"/>
      <c r="N44" s="839"/>
      <c r="O44" s="706"/>
      <c r="P44" s="707"/>
      <c r="Q44" s="707"/>
    </row>
    <row r="45" spans="2:17" x14ac:dyDescent="0.15">
      <c r="B45" s="934"/>
      <c r="C45" s="253"/>
      <c r="D45" s="777" t="s">
        <v>754</v>
      </c>
      <c r="E45" s="777"/>
      <c r="F45" s="920"/>
      <c r="G45" s="253"/>
      <c r="H45" s="707"/>
      <c r="I45" s="707"/>
      <c r="J45" s="839"/>
      <c r="K45" s="253"/>
      <c r="L45" s="707"/>
      <c r="M45" s="707"/>
      <c r="N45" s="839"/>
      <c r="O45" s="706"/>
      <c r="P45" s="707"/>
      <c r="Q45" s="707"/>
    </row>
    <row r="46" spans="2:17" x14ac:dyDescent="0.15">
      <c r="B46" s="934"/>
      <c r="C46" s="253"/>
      <c r="D46" s="777" t="s">
        <v>32</v>
      </c>
      <c r="E46" s="777"/>
      <c r="F46" s="920"/>
      <c r="G46" s="253"/>
      <c r="H46" s="707"/>
      <c r="I46" s="707"/>
      <c r="J46" s="839"/>
      <c r="K46" s="253"/>
      <c r="L46" s="707"/>
      <c r="M46" s="707"/>
      <c r="N46" s="839"/>
      <c r="O46" s="706"/>
      <c r="P46" s="707"/>
      <c r="Q46" s="707"/>
    </row>
    <row r="47" spans="2:17" x14ac:dyDescent="0.15">
      <c r="B47" s="934"/>
      <c r="C47" s="253"/>
      <c r="D47" s="777" t="s">
        <v>99</v>
      </c>
      <c r="E47" s="777"/>
      <c r="F47" s="920"/>
      <c r="G47" s="253"/>
      <c r="H47" s="707"/>
      <c r="I47" s="707"/>
      <c r="J47" s="839"/>
      <c r="K47" s="253"/>
      <c r="L47" s="707"/>
      <c r="M47" s="707"/>
      <c r="N47" s="839"/>
      <c r="O47" s="706"/>
      <c r="P47" s="707"/>
      <c r="Q47" s="707"/>
    </row>
    <row r="48" spans="2:17" x14ac:dyDescent="0.15">
      <c r="B48" s="935"/>
      <c r="C48" s="254"/>
      <c r="D48" s="927"/>
      <c r="E48" s="695"/>
      <c r="F48" s="840"/>
      <c r="G48" s="254"/>
      <c r="H48" s="695"/>
      <c r="I48" s="695"/>
      <c r="J48" s="840"/>
      <c r="K48" s="254"/>
      <c r="L48" s="695"/>
      <c r="M48" s="695"/>
      <c r="N48" s="840"/>
      <c r="O48" s="750"/>
      <c r="P48" s="695"/>
      <c r="Q48" s="695"/>
    </row>
    <row r="49" spans="1:18" x14ac:dyDescent="0.15">
      <c r="B49" s="804" t="s">
        <v>664</v>
      </c>
      <c r="C49" s="804"/>
      <c r="D49" s="804"/>
      <c r="E49" s="804"/>
      <c r="F49" s="804"/>
      <c r="G49" s="804"/>
      <c r="H49" s="804"/>
      <c r="I49" s="804"/>
      <c r="J49" s="804"/>
      <c r="K49" s="804"/>
      <c r="L49" s="804"/>
      <c r="M49" s="804"/>
      <c r="N49" s="804"/>
      <c r="O49" s="804"/>
      <c r="P49" s="804"/>
      <c r="Q49" s="804"/>
      <c r="R49" s="823"/>
    </row>
    <row r="50" spans="1:18" ht="14.1" customHeight="1" x14ac:dyDescent="0.15">
      <c r="B50" s="823" t="s">
        <v>705</v>
      </c>
      <c r="C50" s="823"/>
      <c r="D50" s="823"/>
      <c r="E50" s="823"/>
      <c r="F50" s="823"/>
      <c r="G50" s="823"/>
      <c r="H50" s="823"/>
      <c r="I50" s="823"/>
      <c r="J50" s="823"/>
      <c r="K50" s="823"/>
      <c r="L50" s="823"/>
      <c r="M50" s="823"/>
      <c r="N50" s="823"/>
      <c r="O50" s="823"/>
      <c r="P50" s="823"/>
      <c r="Q50" s="823"/>
      <c r="R50" s="823"/>
    </row>
    <row r="51" spans="1:18" ht="14.1" customHeight="1" x14ac:dyDescent="0.15">
      <c r="B51" s="823" t="s">
        <v>706</v>
      </c>
      <c r="C51" s="823"/>
      <c r="D51" s="823"/>
      <c r="E51" s="823"/>
      <c r="F51" s="823"/>
      <c r="G51" s="823"/>
      <c r="H51" s="823"/>
      <c r="I51" s="823"/>
      <c r="J51" s="823"/>
      <c r="K51" s="823"/>
      <c r="L51" s="823"/>
      <c r="M51" s="823"/>
      <c r="N51" s="823"/>
      <c r="O51" s="823"/>
      <c r="P51" s="823"/>
      <c r="Q51" s="823"/>
      <c r="R51" s="823"/>
    </row>
    <row r="52" spans="1:18" ht="27.75" customHeight="1" x14ac:dyDescent="0.15">
      <c r="B52" s="823" t="s">
        <v>908</v>
      </c>
      <c r="C52" s="823"/>
      <c r="D52" s="823"/>
      <c r="E52" s="823"/>
      <c r="F52" s="823"/>
      <c r="G52" s="823"/>
      <c r="H52" s="823"/>
      <c r="I52" s="823"/>
      <c r="J52" s="823"/>
      <c r="K52" s="823"/>
      <c r="L52" s="823"/>
      <c r="M52" s="823"/>
      <c r="N52" s="823"/>
      <c r="O52" s="823"/>
      <c r="P52" s="823"/>
      <c r="Q52" s="823"/>
      <c r="R52" s="823"/>
    </row>
    <row r="54" spans="1:18" x14ac:dyDescent="0.15">
      <c r="A54" s="23" t="s">
        <v>931</v>
      </c>
      <c r="B54" s="1" t="s">
        <v>932</v>
      </c>
      <c r="C54" s="1"/>
      <c r="D54" s="1"/>
      <c r="E54" s="1"/>
      <c r="F54" s="1"/>
      <c r="G54" s="1"/>
      <c r="H54" s="1"/>
      <c r="I54" s="1"/>
      <c r="J54" s="1"/>
      <c r="K54" s="1"/>
      <c r="L54" s="1"/>
      <c r="M54" s="1"/>
      <c r="N54" s="1"/>
      <c r="O54" s="1"/>
      <c r="P54" s="1"/>
      <c r="Q54" s="1"/>
    </row>
    <row r="55" spans="1:18" x14ac:dyDescent="0.15">
      <c r="B55" s="937" t="s">
        <v>96</v>
      </c>
      <c r="C55" s="938"/>
      <c r="D55" s="938"/>
      <c r="E55" s="938"/>
      <c r="F55" s="938"/>
      <c r="G55" s="938"/>
      <c r="H55" s="938"/>
      <c r="I55" s="938"/>
      <c r="J55" s="938"/>
      <c r="K55" s="938" t="s">
        <v>848</v>
      </c>
      <c r="L55" s="938"/>
      <c r="M55" s="938" t="s">
        <v>128</v>
      </c>
      <c r="N55" s="938"/>
      <c r="O55" s="938"/>
      <c r="P55" s="938"/>
      <c r="Q55" s="938"/>
      <c r="R55" s="756"/>
    </row>
    <row r="56" spans="1:18" x14ac:dyDescent="0.15">
      <c r="A56" s="23" t="s">
        <v>71</v>
      </c>
      <c r="B56" s="863" t="str">
        <f>IF('(E)その他機器 (研究者)-EQP_by_Scientist'!B39="","",'(E)その他機器 (研究者)-EQP_by_Scientist'!B39)</f>
        <v>SAHF</v>
      </c>
      <c r="C56" s="939"/>
      <c r="D56" s="939"/>
      <c r="E56" s="939"/>
      <c r="F56" s="939"/>
      <c r="G56" s="939"/>
      <c r="H56" s="939"/>
      <c r="I56" s="939"/>
      <c r="J56" s="939"/>
      <c r="K56" s="959" t="s">
        <v>28</v>
      </c>
      <c r="L56" s="960"/>
      <c r="M56" s="961"/>
      <c r="N56" s="948"/>
      <c r="O56" s="948"/>
      <c r="P56" s="948"/>
      <c r="Q56" s="948"/>
      <c r="R56" s="962"/>
    </row>
    <row r="57" spans="1:18" x14ac:dyDescent="0.15">
      <c r="B57" s="920" t="str">
        <f>IF('(E)その他機器 (研究者)-EQP_by_Scientist'!B40="","「その他機器(研究者) 3. 持込みペイロード」がここに代入されます",'(E)その他機器 (研究者)-EQP_by_Scientist'!B40)</f>
        <v>「その他機器(研究者) 3. 持込みペイロード」がここに代入されます</v>
      </c>
      <c r="C57" s="957"/>
      <c r="D57" s="957"/>
      <c r="E57" s="957"/>
      <c r="F57" s="957"/>
      <c r="G57" s="957"/>
      <c r="H57" s="957"/>
      <c r="I57" s="957"/>
      <c r="J57" s="957"/>
      <c r="K57" s="940"/>
      <c r="L57" s="941"/>
      <c r="M57" s="955"/>
      <c r="N57" s="955"/>
      <c r="O57" s="955"/>
      <c r="P57" s="955"/>
      <c r="Q57" s="955"/>
      <c r="R57" s="956"/>
    </row>
    <row r="58" spans="1:18" x14ac:dyDescent="0.15">
      <c r="B58" s="920" t="str">
        <f>IF('(E)その他機器 (研究者)-EQP_by_Scientist'!B41="","",'(E)その他機器 (研究者)-EQP_by_Scientist'!B41)</f>
        <v/>
      </c>
      <c r="C58" s="957"/>
      <c r="D58" s="957"/>
      <c r="E58" s="957"/>
      <c r="F58" s="957"/>
      <c r="G58" s="957"/>
      <c r="H58" s="957"/>
      <c r="I58" s="957"/>
      <c r="J58" s="957"/>
      <c r="K58" s="940"/>
      <c r="L58" s="941"/>
      <c r="M58" s="955"/>
      <c r="N58" s="955"/>
      <c r="O58" s="955"/>
      <c r="P58" s="955"/>
      <c r="Q58" s="955"/>
      <c r="R58" s="956"/>
    </row>
    <row r="59" spans="1:18" ht="13.5" customHeight="1" x14ac:dyDescent="0.15">
      <c r="B59" s="920" t="str">
        <f>IF('(E)その他機器 (研究者)-EQP_by_Scientist'!B42="","",'(E)その他機器 (研究者)-EQP_by_Scientist'!B42)</f>
        <v/>
      </c>
      <c r="C59" s="957"/>
      <c r="D59" s="957"/>
      <c r="E59" s="957"/>
      <c r="F59" s="957"/>
      <c r="G59" s="957"/>
      <c r="H59" s="957"/>
      <c r="I59" s="957"/>
      <c r="J59" s="957"/>
      <c r="K59" s="940"/>
      <c r="L59" s="941"/>
      <c r="M59" s="955"/>
      <c r="N59" s="955"/>
      <c r="O59" s="955"/>
      <c r="P59" s="955"/>
      <c r="Q59" s="955"/>
      <c r="R59" s="956"/>
    </row>
    <row r="60" spans="1:18" ht="13.5" customHeight="1" x14ac:dyDescent="0.15">
      <c r="B60" s="920" t="str">
        <f>IF('(E)その他機器 (研究者)-EQP_by_Scientist'!B43="","",'(E)その他機器 (研究者)-EQP_by_Scientist'!B43)</f>
        <v/>
      </c>
      <c r="C60" s="957"/>
      <c r="D60" s="957"/>
      <c r="E60" s="957"/>
      <c r="F60" s="957"/>
      <c r="G60" s="957"/>
      <c r="H60" s="957"/>
      <c r="I60" s="957"/>
      <c r="J60" s="957"/>
      <c r="K60" s="940"/>
      <c r="L60" s="941"/>
      <c r="M60" s="955"/>
      <c r="N60" s="955"/>
      <c r="O60" s="955"/>
      <c r="P60" s="955"/>
      <c r="Q60" s="955"/>
      <c r="R60" s="956"/>
    </row>
    <row r="61" spans="1:18" ht="13.5" customHeight="1" x14ac:dyDescent="0.15">
      <c r="B61" s="920" t="str">
        <f>IF('(E)その他機器 (研究者)-EQP_by_Scientist'!B44="","",'(E)その他機器 (研究者)-EQP_by_Scientist'!B44)</f>
        <v/>
      </c>
      <c r="C61" s="957"/>
      <c r="D61" s="957"/>
      <c r="E61" s="957"/>
      <c r="F61" s="957"/>
      <c r="G61" s="957"/>
      <c r="H61" s="957"/>
      <c r="I61" s="957"/>
      <c r="J61" s="957"/>
      <c r="K61" s="940"/>
      <c r="L61" s="941"/>
      <c r="M61" s="955"/>
      <c r="N61" s="955"/>
      <c r="O61" s="955"/>
      <c r="P61" s="955"/>
      <c r="Q61" s="955"/>
      <c r="R61" s="956"/>
    </row>
    <row r="62" spans="1:18" ht="13.5" customHeight="1" x14ac:dyDescent="0.15">
      <c r="B62" s="920" t="str">
        <f>IF('(E)その他機器 (研究者)-EQP_by_Scientist'!B45="","",'(E)その他機器 (研究者)-EQP_by_Scientist'!B45)</f>
        <v/>
      </c>
      <c r="C62" s="957"/>
      <c r="D62" s="957"/>
      <c r="E62" s="957"/>
      <c r="F62" s="957"/>
      <c r="G62" s="957"/>
      <c r="H62" s="957"/>
      <c r="I62" s="957"/>
      <c r="J62" s="957"/>
      <c r="K62" s="940"/>
      <c r="L62" s="941"/>
      <c r="M62" s="955"/>
      <c r="N62" s="955"/>
      <c r="O62" s="955"/>
      <c r="P62" s="955"/>
      <c r="Q62" s="955"/>
      <c r="R62" s="956"/>
    </row>
    <row r="63" spans="1:18" ht="13.5" customHeight="1" x14ac:dyDescent="0.15">
      <c r="B63" s="920" t="str">
        <f>IF('(E)その他機器 (研究者)-EQP_by_Scientist'!B46="","",'(E)その他機器 (研究者)-EQP_by_Scientist'!B46)</f>
        <v/>
      </c>
      <c r="C63" s="957"/>
      <c r="D63" s="957"/>
      <c r="E63" s="957"/>
      <c r="F63" s="957"/>
      <c r="G63" s="957"/>
      <c r="H63" s="957"/>
      <c r="I63" s="957"/>
      <c r="J63" s="957"/>
      <c r="K63" s="940"/>
      <c r="L63" s="941"/>
      <c r="M63" s="955"/>
      <c r="N63" s="955"/>
      <c r="O63" s="955"/>
      <c r="P63" s="955"/>
      <c r="Q63" s="955"/>
      <c r="R63" s="956"/>
    </row>
    <row r="64" spans="1:18" ht="13.5" customHeight="1" x14ac:dyDescent="0.15">
      <c r="B64" s="920" t="str">
        <f>IF('(E)その他機器 (研究者)-EQP_by_Scientist'!B47="","",'(E)その他機器 (研究者)-EQP_by_Scientist'!B47)</f>
        <v/>
      </c>
      <c r="C64" s="957"/>
      <c r="D64" s="957"/>
      <c r="E64" s="957"/>
      <c r="F64" s="957"/>
      <c r="G64" s="957"/>
      <c r="H64" s="957"/>
      <c r="I64" s="957"/>
      <c r="J64" s="957"/>
      <c r="K64" s="940"/>
      <c r="L64" s="941"/>
      <c r="M64" s="955"/>
      <c r="N64" s="955"/>
      <c r="O64" s="955"/>
      <c r="P64" s="955"/>
      <c r="Q64" s="955"/>
      <c r="R64" s="956"/>
    </row>
    <row r="65" spans="1:18" x14ac:dyDescent="0.15">
      <c r="B65" s="876"/>
      <c r="C65" s="955"/>
      <c r="D65" s="955"/>
      <c r="E65" s="955"/>
      <c r="F65" s="955"/>
      <c r="G65" s="955"/>
      <c r="H65" s="955"/>
      <c r="I65" s="955"/>
      <c r="J65" s="955"/>
      <c r="K65" s="940"/>
      <c r="L65" s="941"/>
      <c r="M65" s="955"/>
      <c r="N65" s="955"/>
      <c r="O65" s="955"/>
      <c r="P65" s="955"/>
      <c r="Q65" s="955"/>
      <c r="R65" s="956"/>
    </row>
    <row r="66" spans="1:18" x14ac:dyDescent="0.15">
      <c r="B66" s="876"/>
      <c r="C66" s="955"/>
      <c r="D66" s="955"/>
      <c r="E66" s="955"/>
      <c r="F66" s="955"/>
      <c r="G66" s="955"/>
      <c r="H66" s="955"/>
      <c r="I66" s="955"/>
      <c r="J66" s="955"/>
      <c r="K66" s="940"/>
      <c r="L66" s="941"/>
      <c r="M66" s="955"/>
      <c r="N66" s="955"/>
      <c r="O66" s="955"/>
      <c r="P66" s="955"/>
      <c r="Q66" s="955"/>
      <c r="R66" s="956"/>
    </row>
    <row r="67" spans="1:18" x14ac:dyDescent="0.15">
      <c r="B67" s="877"/>
      <c r="C67" s="963"/>
      <c r="D67" s="963"/>
      <c r="E67" s="963"/>
      <c r="F67" s="963"/>
      <c r="G67" s="963"/>
      <c r="H67" s="963"/>
      <c r="I67" s="963"/>
      <c r="J67" s="963"/>
      <c r="K67" s="964"/>
      <c r="L67" s="965"/>
      <c r="M67" s="963"/>
      <c r="N67" s="963"/>
      <c r="O67" s="963"/>
      <c r="P67" s="963"/>
      <c r="Q67" s="963"/>
      <c r="R67" s="951"/>
    </row>
    <row r="68" spans="1:18" ht="14.1" customHeight="1" x14ac:dyDescent="0.15">
      <c r="B68" s="823" t="s">
        <v>701</v>
      </c>
      <c r="C68" s="823"/>
      <c r="D68" s="823"/>
      <c r="E68" s="823"/>
      <c r="F68" s="823"/>
      <c r="G68" s="823"/>
      <c r="H68" s="823"/>
      <c r="I68" s="823"/>
      <c r="J68" s="823"/>
      <c r="K68" s="823"/>
      <c r="L68" s="823"/>
      <c r="M68" s="823"/>
      <c r="N68" s="823"/>
      <c r="O68" s="823"/>
      <c r="P68" s="823"/>
      <c r="Q68" s="823"/>
      <c r="R68" s="823"/>
    </row>
    <row r="70" spans="1:18" x14ac:dyDescent="0.15">
      <c r="A70" s="23" t="s">
        <v>933</v>
      </c>
      <c r="B70" s="1" t="s">
        <v>832</v>
      </c>
      <c r="C70" s="1"/>
      <c r="D70" s="1"/>
      <c r="E70" s="1"/>
      <c r="F70" s="1"/>
      <c r="G70" s="1"/>
      <c r="H70" s="1"/>
      <c r="I70" s="1"/>
      <c r="J70" s="1"/>
      <c r="K70" s="1"/>
      <c r="L70" s="1"/>
      <c r="M70" s="1"/>
      <c r="N70" s="1"/>
      <c r="O70" s="1"/>
      <c r="P70" s="1"/>
      <c r="Q70" s="1"/>
      <c r="R70" s="1"/>
    </row>
    <row r="71" spans="1:18" x14ac:dyDescent="0.15">
      <c r="B71" s="794"/>
      <c r="C71" s="831"/>
      <c r="D71" s="831"/>
      <c r="E71" s="831"/>
      <c r="F71" s="831"/>
      <c r="G71" s="831"/>
      <c r="H71" s="831"/>
      <c r="I71" s="831"/>
      <c r="J71" s="831"/>
      <c r="K71" s="831"/>
      <c r="L71" s="831"/>
      <c r="M71" s="831"/>
      <c r="N71" s="831"/>
      <c r="O71" s="831"/>
      <c r="P71" s="831"/>
      <c r="Q71" s="831"/>
      <c r="R71" s="831"/>
    </row>
    <row r="72" spans="1:18" x14ac:dyDescent="0.15">
      <c r="B72" s="832"/>
      <c r="C72" s="832"/>
      <c r="D72" s="832"/>
      <c r="E72" s="832"/>
      <c r="F72" s="832"/>
      <c r="G72" s="832"/>
      <c r="H72" s="832"/>
      <c r="I72" s="832"/>
      <c r="J72" s="832"/>
      <c r="K72" s="832"/>
      <c r="L72" s="832"/>
      <c r="M72" s="832"/>
      <c r="N72" s="832"/>
      <c r="O72" s="832"/>
      <c r="P72" s="832"/>
      <c r="Q72" s="832"/>
      <c r="R72" s="832"/>
    </row>
    <row r="73" spans="1:18" x14ac:dyDescent="0.15">
      <c r="B73" s="832"/>
      <c r="C73" s="832"/>
      <c r="D73" s="832"/>
      <c r="E73" s="832"/>
      <c r="F73" s="832"/>
      <c r="G73" s="832"/>
      <c r="H73" s="832"/>
      <c r="I73" s="832"/>
      <c r="J73" s="832"/>
      <c r="K73" s="832"/>
      <c r="L73" s="832"/>
      <c r="M73" s="832"/>
      <c r="N73" s="832"/>
      <c r="O73" s="832"/>
      <c r="P73" s="832"/>
      <c r="Q73" s="832"/>
      <c r="R73" s="832"/>
    </row>
    <row r="74" spans="1:18" x14ac:dyDescent="0.15">
      <c r="B74" s="832"/>
      <c r="C74" s="832"/>
      <c r="D74" s="832"/>
      <c r="E74" s="832"/>
      <c r="F74" s="832"/>
      <c r="G74" s="832"/>
      <c r="H74" s="832"/>
      <c r="I74" s="832"/>
      <c r="J74" s="832"/>
      <c r="K74" s="832"/>
      <c r="L74" s="832"/>
      <c r="M74" s="832"/>
      <c r="N74" s="832"/>
      <c r="O74" s="832"/>
      <c r="P74" s="832"/>
      <c r="Q74" s="832"/>
      <c r="R74" s="832"/>
    </row>
    <row r="75" spans="1:18" x14ac:dyDescent="0.15">
      <c r="B75" s="832"/>
      <c r="C75" s="832"/>
      <c r="D75" s="832"/>
      <c r="E75" s="832"/>
      <c r="F75" s="832"/>
      <c r="G75" s="832"/>
      <c r="H75" s="832"/>
      <c r="I75" s="832"/>
      <c r="J75" s="832"/>
      <c r="K75" s="832"/>
      <c r="L75" s="832"/>
      <c r="M75" s="832"/>
      <c r="N75" s="832"/>
      <c r="O75" s="832"/>
      <c r="P75" s="832"/>
      <c r="Q75" s="832"/>
      <c r="R75" s="832"/>
    </row>
    <row r="76" spans="1:18" x14ac:dyDescent="0.15">
      <c r="B76" s="697"/>
      <c r="C76" s="697"/>
      <c r="D76" s="697"/>
      <c r="E76" s="697"/>
      <c r="F76" s="697"/>
      <c r="G76" s="697"/>
      <c r="H76" s="697"/>
      <c r="I76" s="697"/>
      <c r="J76" s="697"/>
      <c r="K76" s="697"/>
      <c r="L76" s="697"/>
      <c r="M76" s="697"/>
      <c r="N76" s="697"/>
      <c r="O76" s="697"/>
      <c r="P76" s="697"/>
      <c r="Q76" s="697"/>
      <c r="R76" s="697"/>
    </row>
    <row r="78" spans="1:18" x14ac:dyDescent="0.15">
      <c r="A78" s="936" t="s">
        <v>233</v>
      </c>
      <c r="B78" s="828"/>
      <c r="C78" s="828"/>
      <c r="D78" s="828"/>
      <c r="E78" s="828"/>
      <c r="F78" s="828"/>
      <c r="G78" s="828"/>
      <c r="H78" s="828"/>
      <c r="I78" s="828"/>
      <c r="J78" s="828"/>
      <c r="K78" s="828"/>
      <c r="L78" s="828"/>
      <c r="M78" s="828"/>
      <c r="N78" s="828"/>
      <c r="O78" s="828"/>
      <c r="P78" s="828"/>
      <c r="Q78" s="828"/>
      <c r="R78" s="828"/>
    </row>
    <row r="79" spans="1:18" x14ac:dyDescent="0.15">
      <c r="A79" s="23" t="s">
        <v>626</v>
      </c>
      <c r="B79" s="642" t="s">
        <v>1146</v>
      </c>
      <c r="C79" s="642"/>
      <c r="D79" s="642"/>
      <c r="E79" s="642"/>
      <c r="F79" s="642"/>
      <c r="G79" s="642"/>
      <c r="H79" s="642"/>
      <c r="I79" s="642"/>
      <c r="J79" s="642"/>
      <c r="K79" s="642"/>
      <c r="L79" s="642"/>
      <c r="M79" s="642"/>
      <c r="N79" s="642"/>
      <c r="O79" s="642"/>
      <c r="P79" s="642"/>
      <c r="Q79" s="642"/>
      <c r="R79" s="642"/>
    </row>
    <row r="80" spans="1:18" x14ac:dyDescent="0.15">
      <c r="A80" s="23" t="s">
        <v>638</v>
      </c>
      <c r="B80" s="642" t="s">
        <v>637</v>
      </c>
      <c r="C80" s="642"/>
      <c r="D80" s="642"/>
      <c r="E80" s="642"/>
      <c r="F80" s="642"/>
      <c r="G80" s="642"/>
      <c r="H80" s="642"/>
      <c r="I80" s="642"/>
      <c r="J80" s="642"/>
      <c r="K80" s="642"/>
      <c r="L80" s="642"/>
      <c r="M80" s="642"/>
      <c r="N80" s="642"/>
      <c r="O80" s="642"/>
      <c r="P80" s="642"/>
      <c r="Q80" s="642"/>
      <c r="R80" s="642"/>
    </row>
    <row r="81" spans="1:18" x14ac:dyDescent="0.15">
      <c r="A81" s="23" t="s">
        <v>638</v>
      </c>
      <c r="B81" s="642" t="s">
        <v>912</v>
      </c>
      <c r="C81" s="642"/>
      <c r="D81" s="642"/>
      <c r="E81" s="642"/>
      <c r="F81" s="642"/>
      <c r="G81" s="642"/>
      <c r="H81" s="642"/>
      <c r="I81" s="642"/>
      <c r="J81" s="642"/>
      <c r="K81" s="642"/>
      <c r="L81" s="642"/>
      <c r="M81" s="642"/>
      <c r="N81" s="642"/>
      <c r="O81" s="642"/>
      <c r="P81" s="642"/>
      <c r="Q81" s="642"/>
      <c r="R81" s="642"/>
    </row>
  </sheetData>
  <sheetProtection sheet="1" selectLockedCells="1"/>
  <customSheetViews>
    <customSheetView guid="{94AA8353-3E9C-4830-8158-93A6E74B3269}" scale="85" fitToPage="1" hiddenColumns="1">
      <selection activeCell="D6" sqref="D6"/>
      <pageMargins left="0.75" right="0.75" top="1" bottom="1" header="0.3" footer="0.3"/>
      <printOptions horizontalCentered="1"/>
      <pageSetup paperSize="9" scale="60" orientation="portrait" horizontalDpi="300" verticalDpi="300"/>
      <headerFooter alignWithMargins="0"/>
    </customSheetView>
  </customSheetViews>
  <mergeCells count="154">
    <mergeCell ref="B67:J67"/>
    <mergeCell ref="K67:L67"/>
    <mergeCell ref="M67:R67"/>
    <mergeCell ref="K61:L61"/>
    <mergeCell ref="M60:R60"/>
    <mergeCell ref="M61:R61"/>
    <mergeCell ref="K63:L63"/>
    <mergeCell ref="M63:R63"/>
    <mergeCell ref="K65:L65"/>
    <mergeCell ref="M65:R65"/>
    <mergeCell ref="B66:J66"/>
    <mergeCell ref="K66:L66"/>
    <mergeCell ref="M66:R66"/>
    <mergeCell ref="B1:R1"/>
    <mergeCell ref="B79:R79"/>
    <mergeCell ref="B57:J57"/>
    <mergeCell ref="B58:J58"/>
    <mergeCell ref="B59:J59"/>
    <mergeCell ref="B60:J60"/>
    <mergeCell ref="B80:R80"/>
    <mergeCell ref="B81:R81"/>
    <mergeCell ref="B62:J62"/>
    <mergeCell ref="K62:L62"/>
    <mergeCell ref="M62:R62"/>
    <mergeCell ref="B63:J63"/>
    <mergeCell ref="B64:J64"/>
    <mergeCell ref="K64:L64"/>
    <mergeCell ref="M64:R64"/>
    <mergeCell ref="B65:J65"/>
    <mergeCell ref="M59:R59"/>
    <mergeCell ref="K60:L60"/>
    <mergeCell ref="K55:L55"/>
    <mergeCell ref="M55:R55"/>
    <mergeCell ref="K56:L56"/>
    <mergeCell ref="M56:R56"/>
    <mergeCell ref="K57:L57"/>
    <mergeCell ref="M57:R57"/>
    <mergeCell ref="B33:B48"/>
    <mergeCell ref="A78:R78"/>
    <mergeCell ref="B68:R68"/>
    <mergeCell ref="B71:R76"/>
    <mergeCell ref="B55:J55"/>
    <mergeCell ref="B56:J56"/>
    <mergeCell ref="K59:L59"/>
    <mergeCell ref="B14:B16"/>
    <mergeCell ref="G16:H16"/>
    <mergeCell ref="K16:L16"/>
    <mergeCell ref="G23:J23"/>
    <mergeCell ref="K23:Q23"/>
    <mergeCell ref="K24:Q24"/>
    <mergeCell ref="G24:J24"/>
    <mergeCell ref="C24:F24"/>
    <mergeCell ref="C18:Q18"/>
    <mergeCell ref="C19:Q19"/>
    <mergeCell ref="K25:Q25"/>
    <mergeCell ref="G25:J25"/>
    <mergeCell ref="C25:F25"/>
    <mergeCell ref="C20:Q20"/>
    <mergeCell ref="K58:L58"/>
    <mergeCell ref="M58:R58"/>
    <mergeCell ref="B61:J61"/>
    <mergeCell ref="L44:N44"/>
    <mergeCell ref="L45:N45"/>
    <mergeCell ref="L46:N46"/>
    <mergeCell ref="L47:N47"/>
    <mergeCell ref="L48:N48"/>
    <mergeCell ref="O34:Q34"/>
    <mergeCell ref="G33:J33"/>
    <mergeCell ref="K33:N33"/>
    <mergeCell ref="K41:N41"/>
    <mergeCell ref="O33:Q33"/>
    <mergeCell ref="O35:Q35"/>
    <mergeCell ref="O36:Q36"/>
    <mergeCell ref="O37:Q37"/>
    <mergeCell ref="O38:Q38"/>
    <mergeCell ref="O39:Q39"/>
    <mergeCell ref="O40:Q40"/>
    <mergeCell ref="O41:Q41"/>
    <mergeCell ref="O42:Q42"/>
    <mergeCell ref="O43:Q43"/>
    <mergeCell ref="O44:Q44"/>
    <mergeCell ref="O45:Q45"/>
    <mergeCell ref="O46:Q46"/>
    <mergeCell ref="O47:Q47"/>
    <mergeCell ref="O48:Q48"/>
    <mergeCell ref="C33:F33"/>
    <mergeCell ref="C23:F23"/>
    <mergeCell ref="B26:R26"/>
    <mergeCell ref="B30:R30"/>
    <mergeCell ref="C29:F29"/>
    <mergeCell ref="H37:J37"/>
    <mergeCell ref="D43:F43"/>
    <mergeCell ref="D44:F44"/>
    <mergeCell ref="D45:F45"/>
    <mergeCell ref="H34:J34"/>
    <mergeCell ref="H35:J35"/>
    <mergeCell ref="H36:J36"/>
    <mergeCell ref="H38:J38"/>
    <mergeCell ref="H39:J39"/>
    <mergeCell ref="H40:J40"/>
    <mergeCell ref="H41:J41"/>
    <mergeCell ref="H42:J42"/>
    <mergeCell ref="H43:J43"/>
    <mergeCell ref="H44:J44"/>
    <mergeCell ref="H45:J45"/>
    <mergeCell ref="L34:N34"/>
    <mergeCell ref="L35:N35"/>
    <mergeCell ref="L36:N36"/>
    <mergeCell ref="L37:N37"/>
    <mergeCell ref="B49:R49"/>
    <mergeCell ref="B50:R50"/>
    <mergeCell ref="B51:R51"/>
    <mergeCell ref="B52:R52"/>
    <mergeCell ref="D34:F34"/>
    <mergeCell ref="D35:F35"/>
    <mergeCell ref="D36:F36"/>
    <mergeCell ref="D37:F37"/>
    <mergeCell ref="D38:F38"/>
    <mergeCell ref="D39:F39"/>
    <mergeCell ref="D40:F40"/>
    <mergeCell ref="D42:F42"/>
    <mergeCell ref="C41:F41"/>
    <mergeCell ref="D46:F46"/>
    <mergeCell ref="D47:F47"/>
    <mergeCell ref="D48:F48"/>
    <mergeCell ref="H46:J46"/>
    <mergeCell ref="H47:J47"/>
    <mergeCell ref="H48:J48"/>
    <mergeCell ref="L38:N38"/>
    <mergeCell ref="L39:N39"/>
    <mergeCell ref="L40:N40"/>
    <mergeCell ref="L42:N42"/>
    <mergeCell ref="L43:N43"/>
    <mergeCell ref="C14:F14"/>
    <mergeCell ref="G14:J14"/>
    <mergeCell ref="K14:N14"/>
    <mergeCell ref="O14:Q14"/>
    <mergeCell ref="G5:I5"/>
    <mergeCell ref="G17:I17"/>
    <mergeCell ref="C15:D15"/>
    <mergeCell ref="C16:D16"/>
    <mergeCell ref="B11:R11"/>
    <mergeCell ref="J17:Q17"/>
    <mergeCell ref="C5:F5"/>
    <mergeCell ref="C6:F6"/>
    <mergeCell ref="C7:F7"/>
    <mergeCell ref="C8:R8"/>
    <mergeCell ref="C9:F9"/>
    <mergeCell ref="G15:H15"/>
    <mergeCell ref="K15:L15"/>
    <mergeCell ref="R14:R15"/>
    <mergeCell ref="J5:R5"/>
    <mergeCell ref="C10:F10"/>
    <mergeCell ref="C17:F17"/>
  </mergeCells>
  <phoneticPr fontId="2"/>
  <dataValidations count="14">
    <dataValidation type="whole" imeMode="disabled" allowBlank="1" showInputMessage="1" showErrorMessage="1" error="「0 - 90」の範囲で入力してください。" sqref="C16:D16 K16:L16" xr:uid="{00000000-0002-0000-0B00-000000000000}">
      <formula1>0</formula1>
      <formula2>90</formula2>
    </dataValidation>
    <dataValidation type="whole" imeMode="disabled" allowBlank="1" showInputMessage="1" showErrorMessage="1" error="「0 - 180」の範囲で入力してください。" sqref="O16 G16:H16" xr:uid="{00000000-0002-0000-0B00-000001000000}">
      <formula1>0</formula1>
      <formula2>180</formula2>
    </dataValidation>
    <dataValidation type="decimal" allowBlank="1" showInputMessage="1" showErrorMessage="1" error="「0 - 59.9999」の範囲で入力してください。" sqref="E16" xr:uid="{00000000-0002-0000-0B00-000002000000}">
      <formula1>0</formula1>
      <formula2>59.999999</formula2>
    </dataValidation>
    <dataValidation type="decimal" imeMode="disabled" allowBlank="1" showInputMessage="1" showErrorMessage="1" error="「0 - 59.9999」の範囲で入力してください。" sqref="M16 I16 P16" xr:uid="{00000000-0002-0000-0B00-000003000000}">
      <formula1>0</formula1>
      <formula2>59.999999</formula2>
    </dataValidation>
    <dataValidation type="list" allowBlank="1" showInputMessage="1" showErrorMessage="1" sqref="F16 N16" xr:uid="{00000000-0002-0000-0B00-000004000000}">
      <formula1>選択肢_緯度フラグ</formula1>
    </dataValidation>
    <dataValidation type="whole" allowBlank="1" showInputMessage="1" showErrorMessage="1" error="「0 - 12000」の範囲で入力してください。" sqref="R16" xr:uid="{00000000-0002-0000-0B00-000005000000}">
      <formula1>0</formula1>
      <formula2>12000</formula2>
    </dataValidation>
    <dataValidation type="list" allowBlank="1" showInputMessage="1" showErrorMessage="1" sqref="C35:C40 C42:C48 G37:G48 K37:K40 K44:K48" xr:uid="{00000000-0002-0000-0B00-000006000000}">
      <formula1>F_潜航概要_キーワード</formula1>
    </dataValidation>
    <dataValidation type="list" imeMode="disabled" allowBlank="1" showInputMessage="1" showErrorMessage="1" error="「0 - 59.9999」の範囲で入力してください。" sqref="J16 Q16" xr:uid="{00000000-0002-0000-0B00-000007000000}">
      <formula1>選択肢_経度フラグ</formula1>
    </dataValidation>
    <dataValidation type="list" allowBlank="1" showInputMessage="1" showErrorMessage="1" sqref="C17:F17" xr:uid="{00000000-0002-0000-0B00-000008000000}">
      <formula1>F_潜航地点種別_日本語</formula1>
    </dataValidation>
    <dataValidation type="list" allowBlank="1" showInputMessage="1" showErrorMessage="1" sqref="C24:F25" xr:uid="{00000000-0002-0000-0B00-000009000000}">
      <formula1>B_研究者名</formula1>
    </dataValidation>
    <dataValidation type="list" allowBlank="1" showInputMessage="1" showErrorMessage="1" sqref="K56:L67" xr:uid="{00000000-0002-0000-0B00-00000A000000}">
      <formula1>選択肢_実施</formula1>
    </dataValidation>
    <dataValidation imeMode="off" allowBlank="1" showInputMessage="1" showErrorMessage="1" sqref="C6:F6 C7:F7" xr:uid="{00000000-0002-0000-0B00-00000B000000}"/>
    <dataValidation type="list" imeMode="off" allowBlank="1" showInputMessage="1" showErrorMessage="1" sqref="C5:F5" xr:uid="{00000000-0002-0000-0B00-00000C000000}">
      <formula1>選択肢_潜水船入力_日本語</formula1>
    </dataValidation>
    <dataValidation type="list" allowBlank="1" showInputMessage="1" showErrorMessage="1" sqref="C29:F29" xr:uid="{00000000-0002-0000-0B00-00000D000000}">
      <formula1>選択肢_有無</formula1>
    </dataValidation>
  </dataValidations>
  <printOptions horizontalCentered="1"/>
  <pageMargins left="0.75" right="0.75" top="1" bottom="1" header="0.3" footer="0.3"/>
  <pageSetup paperSize="9" scale="60" orientation="portrait" horizontalDpi="300" verticalDpi="300"/>
  <headerFooter alignWithMargins="0"/>
  <ignoredErrors>
    <ignoredError sqref="G25" unlockedFormula="1"/>
    <ignoredError sqref="A4 A13 A22 A28 A32 A54 A7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R82"/>
  <sheetViews>
    <sheetView showGridLines="0" topLeftCell="A18" zoomScaleNormal="100" zoomScaleSheetLayoutView="85" workbookViewId="0">
      <selection activeCell="O38" sqref="O38:Q38"/>
    </sheetView>
  </sheetViews>
  <sheetFormatPr defaultColWidth="13" defaultRowHeight="13.5" x14ac:dyDescent="0.15"/>
  <cols>
    <col min="1" max="1" width="3.625" style="23" customWidth="1"/>
    <col min="2" max="2" width="18.625" customWidth="1"/>
    <col min="3" max="4" width="3.625" customWidth="1"/>
    <col min="5" max="5" width="9.625" customWidth="1"/>
    <col min="6" max="6" width="6.625" customWidth="1"/>
    <col min="7" max="8" width="3.625" customWidth="1"/>
    <col min="9" max="9" width="9.625" customWidth="1"/>
    <col min="10" max="10" width="6.625" customWidth="1"/>
    <col min="11" max="12" width="3.625" customWidth="1"/>
    <col min="13" max="13" width="9.625" customWidth="1"/>
    <col min="14" max="15" width="6.625" customWidth="1"/>
    <col min="16" max="16" width="9.625" customWidth="1"/>
    <col min="17" max="17" width="6.625" customWidth="1"/>
    <col min="18" max="18" width="21.625" customWidth="1"/>
  </cols>
  <sheetData>
    <row r="1" spans="1:18" x14ac:dyDescent="0.15">
      <c r="A1" s="164" t="s">
        <v>53</v>
      </c>
      <c r="B1" s="958" t="s">
        <v>945</v>
      </c>
      <c r="C1" s="602"/>
      <c r="D1" s="602"/>
      <c r="E1" s="602"/>
      <c r="F1" s="602"/>
      <c r="G1" s="602"/>
      <c r="H1" s="602"/>
      <c r="I1" s="602"/>
      <c r="J1" s="602"/>
      <c r="K1" s="602"/>
      <c r="L1" s="602"/>
      <c r="M1" s="602"/>
      <c r="N1" s="602"/>
      <c r="O1" s="602"/>
      <c r="P1" s="602"/>
      <c r="Q1" s="602"/>
      <c r="R1" s="602"/>
    </row>
    <row r="2" spans="1:18" x14ac:dyDescent="0.15">
      <c r="R2" s="15" t="s">
        <v>1155</v>
      </c>
    </row>
    <row r="3" spans="1:18" x14ac:dyDescent="0.15">
      <c r="R3" s="8" t="s">
        <v>941</v>
      </c>
    </row>
    <row r="4" spans="1:18" x14ac:dyDescent="0.15">
      <c r="A4" s="23" t="s">
        <v>771</v>
      </c>
      <c r="B4" s="1" t="s">
        <v>947</v>
      </c>
      <c r="C4" s="1"/>
      <c r="D4" s="1"/>
      <c r="E4" s="1"/>
      <c r="F4" s="1"/>
      <c r="G4" s="1"/>
      <c r="H4" s="1"/>
      <c r="I4" s="1"/>
      <c r="J4" s="1"/>
      <c r="K4" s="1"/>
      <c r="L4" s="1"/>
      <c r="M4" s="1"/>
      <c r="N4" s="1"/>
      <c r="O4" s="1"/>
      <c r="P4" s="1"/>
      <c r="Q4" s="1"/>
      <c r="R4" s="6" t="s">
        <v>942</v>
      </c>
    </row>
    <row r="5" spans="1:18" x14ac:dyDescent="0.15">
      <c r="B5" s="170" t="s">
        <v>665</v>
      </c>
      <c r="C5" s="909"/>
      <c r="D5" s="909"/>
      <c r="E5" s="909"/>
      <c r="F5" s="909"/>
      <c r="G5" s="901" t="s">
        <v>1270</v>
      </c>
      <c r="H5" s="902"/>
      <c r="I5" s="903"/>
      <c r="J5" s="908"/>
      <c r="K5" s="762"/>
      <c r="L5" s="762"/>
      <c r="M5" s="762"/>
      <c r="N5" s="762"/>
      <c r="O5" s="762"/>
      <c r="P5" s="762"/>
      <c r="Q5" s="762"/>
      <c r="R5" s="762"/>
    </row>
    <row r="6" spans="1:18" x14ac:dyDescent="0.15">
      <c r="B6" s="255" t="s">
        <v>50</v>
      </c>
      <c r="C6" s="910"/>
      <c r="D6" s="910"/>
      <c r="E6" s="910"/>
      <c r="F6" s="910"/>
      <c r="G6" s="258"/>
      <c r="H6" s="258"/>
      <c r="I6" s="258"/>
      <c r="J6" s="258"/>
      <c r="K6" s="258"/>
      <c r="L6" s="258"/>
      <c r="M6" s="258"/>
      <c r="N6" s="258"/>
      <c r="O6" s="258"/>
      <c r="P6" s="258"/>
      <c r="Q6" s="258"/>
      <c r="R6" s="258"/>
    </row>
    <row r="7" spans="1:18" x14ac:dyDescent="0.15">
      <c r="B7" s="168" t="s">
        <v>944</v>
      </c>
      <c r="C7" s="911"/>
      <c r="D7" s="911"/>
      <c r="E7" s="911"/>
      <c r="F7" s="911"/>
      <c r="G7" s="259"/>
      <c r="H7" s="259"/>
      <c r="I7" s="259"/>
      <c r="J7" s="259"/>
      <c r="K7" s="259"/>
      <c r="L7" s="259"/>
      <c r="M7" s="259"/>
      <c r="N7" s="259"/>
      <c r="O7" s="259"/>
      <c r="P7" s="259"/>
      <c r="Q7" s="259"/>
      <c r="R7" s="259"/>
    </row>
    <row r="8" spans="1:18" x14ac:dyDescent="0.15">
      <c r="B8" s="168" t="s">
        <v>135</v>
      </c>
      <c r="C8" s="706"/>
      <c r="D8" s="706"/>
      <c r="E8" s="707"/>
      <c r="F8" s="707"/>
      <c r="G8" s="707"/>
      <c r="H8" s="707"/>
      <c r="I8" s="707"/>
      <c r="J8" s="707"/>
      <c r="K8" s="707"/>
      <c r="L8" s="707"/>
      <c r="M8" s="707"/>
      <c r="N8" s="707"/>
      <c r="O8" s="707"/>
      <c r="P8" s="707"/>
      <c r="Q8" s="707"/>
      <c r="R8" s="707"/>
    </row>
    <row r="9" spans="1:18" x14ac:dyDescent="0.15">
      <c r="B9" s="127" t="s">
        <v>8</v>
      </c>
      <c r="C9" s="739" t="str">
        <f>IF(A_船舶名="","",VLOOKUP(A_船舶名,選択肢_船舶名リスト_英語,2,FALSE))</f>
        <v/>
      </c>
      <c r="D9" s="739"/>
      <c r="E9" s="740"/>
      <c r="F9" s="740"/>
      <c r="G9" s="260"/>
      <c r="H9" s="260"/>
      <c r="I9" s="260"/>
      <c r="J9" s="260"/>
      <c r="K9" s="260"/>
      <c r="L9" s="260"/>
      <c r="M9" s="260"/>
      <c r="N9" s="260"/>
      <c r="O9" s="260"/>
      <c r="P9" s="260"/>
      <c r="Q9" s="260"/>
      <c r="R9" s="260"/>
    </row>
    <row r="10" spans="1:18" x14ac:dyDescent="0.15">
      <c r="B10" s="209" t="s">
        <v>943</v>
      </c>
      <c r="C10" s="915" t="str">
        <f>IF(A_航海番号="","",A_航海番号)</f>
        <v/>
      </c>
      <c r="D10" s="915"/>
      <c r="E10" s="916"/>
      <c r="F10" s="916"/>
      <c r="G10" s="261"/>
      <c r="H10" s="261"/>
      <c r="I10" s="261"/>
      <c r="J10" s="261"/>
      <c r="K10" s="261"/>
      <c r="L10" s="261"/>
      <c r="M10" s="261"/>
      <c r="N10" s="261"/>
      <c r="O10" s="261"/>
      <c r="P10" s="261"/>
      <c r="Q10" s="261"/>
      <c r="R10" s="261"/>
    </row>
    <row r="11" spans="1:18" ht="27" customHeight="1" x14ac:dyDescent="0.15">
      <c r="B11" s="804" t="s">
        <v>956</v>
      </c>
      <c r="C11" s="804"/>
      <c r="D11" s="804"/>
      <c r="E11" s="804"/>
      <c r="F11" s="804"/>
      <c r="G11" s="804"/>
      <c r="H11" s="804"/>
      <c r="I11" s="804"/>
      <c r="J11" s="804"/>
      <c r="K11" s="804"/>
      <c r="L11" s="804"/>
      <c r="M11" s="804"/>
      <c r="N11" s="804"/>
      <c r="O11" s="804"/>
      <c r="P11" s="804"/>
      <c r="Q11" s="804"/>
      <c r="R11" s="804"/>
    </row>
    <row r="13" spans="1:18" x14ac:dyDescent="0.15">
      <c r="A13" s="23" t="s">
        <v>924</v>
      </c>
      <c r="B13" t="s">
        <v>948</v>
      </c>
    </row>
    <row r="14" spans="1:18" x14ac:dyDescent="0.15">
      <c r="B14" s="942" t="s">
        <v>939</v>
      </c>
      <c r="C14" s="896" t="s">
        <v>934</v>
      </c>
      <c r="D14" s="896"/>
      <c r="E14" s="897"/>
      <c r="F14" s="852"/>
      <c r="G14" s="898" t="s">
        <v>935</v>
      </c>
      <c r="H14" s="896"/>
      <c r="I14" s="897"/>
      <c r="J14" s="899"/>
      <c r="K14" s="900" t="str">
        <f>IF($C$17="Survey Start Point / End point","Latitude 2","")</f>
        <v/>
      </c>
      <c r="L14" s="896"/>
      <c r="M14" s="897"/>
      <c r="N14" s="852"/>
      <c r="O14" s="898" t="str">
        <f>IF($C$17="Survey Start Point / End point","Longitude 2","")</f>
        <v/>
      </c>
      <c r="P14" s="897"/>
      <c r="Q14" s="899"/>
      <c r="R14" s="913" t="s">
        <v>938</v>
      </c>
    </row>
    <row r="15" spans="1:18" x14ac:dyDescent="0.15">
      <c r="B15" s="934"/>
      <c r="C15" s="904" t="s">
        <v>936</v>
      </c>
      <c r="D15" s="905"/>
      <c r="E15" s="20" t="s">
        <v>937</v>
      </c>
      <c r="F15" s="205" t="s">
        <v>79</v>
      </c>
      <c r="G15" s="904" t="s">
        <v>936</v>
      </c>
      <c r="H15" s="905"/>
      <c r="I15" s="205" t="s">
        <v>937</v>
      </c>
      <c r="J15" s="205" t="s">
        <v>80</v>
      </c>
      <c r="K15" s="912" t="str">
        <f>IF($C$17="Survey Start Point / End point","Deg","")</f>
        <v/>
      </c>
      <c r="L15" s="905"/>
      <c r="M15" s="205" t="str">
        <f>IF($C$17="Survey Start Point / End point","Min","")</f>
        <v/>
      </c>
      <c r="N15" s="205" t="str">
        <f>IF($C$17="Survey Start Point / End point","N/S","")</f>
        <v/>
      </c>
      <c r="O15" s="203" t="str">
        <f>IF($C$17="Survey Start Point / End point","Deg","")</f>
        <v/>
      </c>
      <c r="P15" s="205" t="str">
        <f>IF($C$17="Survey Start Point / End point","Min","")</f>
        <v/>
      </c>
      <c r="Q15" s="205" t="str">
        <f>IF($C$17="Survey Start Point / End point","E/W","")</f>
        <v/>
      </c>
      <c r="R15" s="914"/>
    </row>
    <row r="16" spans="1:18" x14ac:dyDescent="0.15">
      <c r="B16" s="935"/>
      <c r="C16" s="906"/>
      <c r="D16" s="907"/>
      <c r="E16" s="275"/>
      <c r="F16" s="432"/>
      <c r="G16" s="906"/>
      <c r="H16" s="907"/>
      <c r="I16" s="275"/>
      <c r="J16" s="433"/>
      <c r="K16" s="943"/>
      <c r="L16" s="907"/>
      <c r="M16" s="275"/>
      <c r="N16" s="432"/>
      <c r="O16" s="257"/>
      <c r="P16" s="275"/>
      <c r="Q16" s="434"/>
      <c r="R16" s="204"/>
    </row>
    <row r="17" spans="1:18" x14ac:dyDescent="0.15">
      <c r="B17" s="170" t="s">
        <v>642</v>
      </c>
      <c r="C17" s="909"/>
      <c r="D17" s="909"/>
      <c r="E17" s="909"/>
      <c r="F17" s="909"/>
      <c r="G17" s="901" t="s">
        <v>946</v>
      </c>
      <c r="H17" s="902"/>
      <c r="I17" s="903"/>
      <c r="J17" s="908"/>
      <c r="K17" s="762"/>
      <c r="L17" s="762"/>
      <c r="M17" s="762"/>
      <c r="N17" s="762"/>
      <c r="O17" s="762"/>
      <c r="P17" s="762"/>
      <c r="Q17" s="762"/>
    </row>
    <row r="18" spans="1:18" x14ac:dyDescent="0.15">
      <c r="B18" s="256" t="s">
        <v>177</v>
      </c>
      <c r="C18" s="950"/>
      <c r="D18" s="910"/>
      <c r="E18" s="910"/>
      <c r="F18" s="910"/>
      <c r="G18" s="910"/>
      <c r="H18" s="910"/>
      <c r="I18" s="910"/>
      <c r="J18" s="910"/>
      <c r="K18" s="910"/>
      <c r="L18" s="910"/>
      <c r="M18" s="910"/>
      <c r="N18" s="910"/>
      <c r="O18" s="910"/>
      <c r="P18" s="910"/>
      <c r="Q18" s="910"/>
    </row>
    <row r="19" spans="1:18" x14ac:dyDescent="0.15">
      <c r="B19" s="168" t="s">
        <v>940</v>
      </c>
      <c r="C19" s="838"/>
      <c r="D19" s="707"/>
      <c r="E19" s="707"/>
      <c r="F19" s="707"/>
      <c r="G19" s="707"/>
      <c r="H19" s="707"/>
      <c r="I19" s="707"/>
      <c r="J19" s="707"/>
      <c r="K19" s="707"/>
      <c r="L19" s="707"/>
      <c r="M19" s="707"/>
      <c r="N19" s="707"/>
      <c r="O19" s="707"/>
      <c r="P19" s="707"/>
      <c r="Q19" s="707"/>
    </row>
    <row r="20" spans="1:18" x14ac:dyDescent="0.15">
      <c r="B20" s="169" t="s">
        <v>26</v>
      </c>
      <c r="C20" s="694"/>
      <c r="D20" s="695"/>
      <c r="E20" s="695"/>
      <c r="F20" s="695"/>
      <c r="G20" s="695"/>
      <c r="H20" s="695"/>
      <c r="I20" s="695"/>
      <c r="J20" s="695"/>
      <c r="K20" s="695"/>
      <c r="L20" s="695"/>
      <c r="M20" s="695"/>
      <c r="N20" s="695"/>
      <c r="O20" s="695"/>
      <c r="P20" s="695"/>
      <c r="Q20" s="695"/>
    </row>
    <row r="22" spans="1:18" x14ac:dyDescent="0.15">
      <c r="A22" s="23" t="s">
        <v>809</v>
      </c>
      <c r="B22" s="1" t="s">
        <v>949</v>
      </c>
      <c r="C22" s="1"/>
      <c r="D22" s="1"/>
      <c r="E22" s="1"/>
      <c r="F22" s="1"/>
      <c r="G22" s="1"/>
      <c r="H22" s="1"/>
      <c r="I22" s="1"/>
      <c r="J22" s="1"/>
      <c r="K22" s="1"/>
      <c r="L22" s="1"/>
      <c r="M22" s="1"/>
      <c r="N22" s="1"/>
      <c r="O22" s="1"/>
      <c r="P22" s="1"/>
      <c r="Q22" s="1"/>
    </row>
    <row r="23" spans="1:18" x14ac:dyDescent="0.15">
      <c r="B23" s="1"/>
      <c r="C23" s="928" t="s">
        <v>954</v>
      </c>
      <c r="D23" s="929"/>
      <c r="E23" s="929"/>
      <c r="F23" s="929"/>
      <c r="G23" s="944" t="s">
        <v>178</v>
      </c>
      <c r="H23" s="929"/>
      <c r="I23" s="929"/>
      <c r="J23" s="929"/>
      <c r="K23" s="944" t="s">
        <v>955</v>
      </c>
      <c r="L23" s="929"/>
      <c r="M23" s="929"/>
      <c r="N23" s="929"/>
      <c r="O23" s="929"/>
      <c r="P23" s="929"/>
      <c r="Q23" s="945"/>
    </row>
    <row r="24" spans="1:18" x14ac:dyDescent="0.15">
      <c r="B24" s="276" t="s">
        <v>766</v>
      </c>
      <c r="C24" s="949"/>
      <c r="D24" s="949"/>
      <c r="E24" s="949"/>
      <c r="F24" s="949"/>
      <c r="G24" s="947" t="str">
        <f>IF(C24="","",VLOOKUP(C24,B_研究者リスト_日本語,2,FALSE))</f>
        <v/>
      </c>
      <c r="H24" s="948"/>
      <c r="I24" s="948"/>
      <c r="J24" s="948"/>
      <c r="K24" s="946"/>
      <c r="L24" s="910"/>
      <c r="M24" s="910"/>
      <c r="N24" s="910"/>
      <c r="O24" s="910"/>
      <c r="P24" s="910"/>
      <c r="Q24" s="910"/>
    </row>
    <row r="25" spans="1:18" x14ac:dyDescent="0.15">
      <c r="B25" s="277" t="s">
        <v>953</v>
      </c>
      <c r="C25" s="954"/>
      <c r="D25" s="954"/>
      <c r="E25" s="954"/>
      <c r="F25" s="954"/>
      <c r="G25" s="952" t="str">
        <f>IF(C25="","",VLOOKUP(C25,B_研究者リスト_日本語,2,FALSE))</f>
        <v/>
      </c>
      <c r="H25" s="953"/>
      <c r="I25" s="953"/>
      <c r="J25" s="953"/>
      <c r="K25" s="951"/>
      <c r="L25" s="695"/>
      <c r="M25" s="695"/>
      <c r="N25" s="695"/>
      <c r="O25" s="695"/>
      <c r="P25" s="695"/>
      <c r="Q25" s="695"/>
    </row>
    <row r="26" spans="1:18" x14ac:dyDescent="0.15">
      <c r="B26" s="823" t="s">
        <v>765</v>
      </c>
      <c r="C26" s="823"/>
      <c r="D26" s="823"/>
      <c r="E26" s="823"/>
      <c r="F26" s="823"/>
      <c r="G26" s="823"/>
      <c r="H26" s="823"/>
      <c r="I26" s="823"/>
      <c r="J26" s="823"/>
      <c r="K26" s="823"/>
      <c r="L26" s="823"/>
      <c r="M26" s="823"/>
      <c r="N26" s="823"/>
      <c r="O26" s="823"/>
      <c r="P26" s="823"/>
      <c r="Q26" s="823"/>
      <c r="R26" s="823"/>
    </row>
    <row r="28" spans="1:18" x14ac:dyDescent="0.15">
      <c r="A28" s="23" t="s">
        <v>927</v>
      </c>
      <c r="B28" s="1" t="s">
        <v>950</v>
      </c>
      <c r="C28" s="1"/>
      <c r="D28" s="1"/>
      <c r="E28" s="1"/>
      <c r="F28" s="1"/>
      <c r="G28" s="1"/>
      <c r="H28" s="1"/>
      <c r="I28" s="1"/>
      <c r="J28" s="1"/>
      <c r="K28" s="1"/>
      <c r="L28" s="1"/>
      <c r="M28" s="1"/>
      <c r="N28" s="1"/>
      <c r="O28" s="1"/>
      <c r="P28" s="1"/>
      <c r="Q28" s="1"/>
    </row>
    <row r="29" spans="1:18" x14ac:dyDescent="0.15">
      <c r="B29" s="274" t="s">
        <v>951</v>
      </c>
      <c r="C29" s="930"/>
      <c r="D29" s="930"/>
      <c r="E29" s="930"/>
      <c r="F29" s="931"/>
      <c r="G29" s="1"/>
      <c r="H29" s="1"/>
      <c r="I29" s="1"/>
      <c r="J29" s="1"/>
      <c r="K29" s="1"/>
      <c r="L29" s="1"/>
      <c r="M29" s="1"/>
      <c r="N29" s="1"/>
      <c r="O29" s="1"/>
      <c r="P29" s="1"/>
      <c r="Q29" s="1"/>
    </row>
    <row r="30" spans="1:18" ht="27" customHeight="1" x14ac:dyDescent="0.15">
      <c r="B30" s="642" t="s">
        <v>952</v>
      </c>
      <c r="C30" s="642"/>
      <c r="D30" s="642"/>
      <c r="E30" s="642"/>
      <c r="F30" s="642"/>
      <c r="G30" s="642"/>
      <c r="H30" s="642"/>
      <c r="I30" s="642"/>
      <c r="J30" s="642"/>
      <c r="K30" s="642"/>
      <c r="L30" s="642"/>
      <c r="M30" s="642"/>
      <c r="N30" s="642"/>
      <c r="O30" s="642"/>
      <c r="P30" s="642"/>
      <c r="Q30" s="642"/>
      <c r="R30" s="642"/>
    </row>
    <row r="32" spans="1:18" x14ac:dyDescent="0.15">
      <c r="A32" s="23" t="s">
        <v>929</v>
      </c>
      <c r="B32" s="1" t="s">
        <v>957</v>
      </c>
      <c r="C32" s="1"/>
      <c r="D32" s="1"/>
      <c r="E32" s="1"/>
      <c r="F32" s="1"/>
      <c r="G32" s="1"/>
      <c r="H32" s="1"/>
      <c r="I32" s="1"/>
      <c r="J32" s="1"/>
      <c r="K32" s="1"/>
      <c r="L32" s="1"/>
      <c r="M32" s="1"/>
      <c r="N32" s="1"/>
      <c r="O32" s="1"/>
      <c r="P32" s="1"/>
      <c r="Q32" s="1"/>
      <c r="R32" s="1"/>
    </row>
    <row r="33" spans="2:17" x14ac:dyDescent="0.15">
      <c r="B33" s="933" t="s">
        <v>958</v>
      </c>
      <c r="C33" s="925" t="s">
        <v>157</v>
      </c>
      <c r="D33" s="903"/>
      <c r="E33" s="903"/>
      <c r="F33" s="926"/>
      <c r="G33" s="925" t="s">
        <v>961</v>
      </c>
      <c r="H33" s="903"/>
      <c r="I33" s="903"/>
      <c r="J33" s="926"/>
      <c r="K33" s="925" t="s">
        <v>146</v>
      </c>
      <c r="L33" s="903"/>
      <c r="M33" s="903"/>
      <c r="N33" s="926"/>
      <c r="O33" s="925" t="s">
        <v>86</v>
      </c>
      <c r="P33" s="903"/>
      <c r="Q33" s="903"/>
    </row>
    <row r="34" spans="2:17" x14ac:dyDescent="0.15">
      <c r="B34" s="934"/>
      <c r="C34" s="263">
        <v>1</v>
      </c>
      <c r="D34" s="917" t="s">
        <v>960</v>
      </c>
      <c r="E34" s="917"/>
      <c r="F34" s="918"/>
      <c r="G34" s="265">
        <v>1</v>
      </c>
      <c r="H34" s="932" t="s">
        <v>179</v>
      </c>
      <c r="I34" s="797"/>
      <c r="J34" s="863"/>
      <c r="K34" s="265">
        <v>1</v>
      </c>
      <c r="L34" s="797" t="s">
        <v>964</v>
      </c>
      <c r="M34" s="797"/>
      <c r="N34" s="863"/>
      <c r="O34" s="910"/>
      <c r="P34" s="910"/>
      <c r="Q34" s="910"/>
    </row>
    <row r="35" spans="2:17" x14ac:dyDescent="0.15">
      <c r="B35" s="934"/>
      <c r="C35" s="253"/>
      <c r="D35" s="919" t="s">
        <v>147</v>
      </c>
      <c r="E35" s="777"/>
      <c r="F35" s="920"/>
      <c r="G35" s="264">
        <v>1</v>
      </c>
      <c r="H35" s="749" t="s">
        <v>959</v>
      </c>
      <c r="I35" s="884"/>
      <c r="J35" s="865"/>
      <c r="K35" s="264">
        <v>1</v>
      </c>
      <c r="L35" s="884" t="s">
        <v>965</v>
      </c>
      <c r="M35" s="884"/>
      <c r="N35" s="865"/>
      <c r="O35" s="707"/>
      <c r="P35" s="707"/>
      <c r="Q35" s="707"/>
    </row>
    <row r="36" spans="2:17" x14ac:dyDescent="0.15">
      <c r="B36" s="934"/>
      <c r="C36" s="253"/>
      <c r="D36" s="919" t="s">
        <v>148</v>
      </c>
      <c r="E36" s="777"/>
      <c r="F36" s="920"/>
      <c r="G36" s="264">
        <v>1</v>
      </c>
      <c r="H36" s="884" t="s">
        <v>180</v>
      </c>
      <c r="I36" s="884"/>
      <c r="J36" s="865"/>
      <c r="K36" s="264">
        <v>1</v>
      </c>
      <c r="L36" s="884" t="s">
        <v>966</v>
      </c>
      <c r="M36" s="884"/>
      <c r="N36" s="865"/>
      <c r="O36" s="707"/>
      <c r="P36" s="707"/>
      <c r="Q36" s="707"/>
    </row>
    <row r="37" spans="2:17" x14ac:dyDescent="0.15">
      <c r="B37" s="934"/>
      <c r="C37" s="253"/>
      <c r="D37" s="777" t="s">
        <v>149</v>
      </c>
      <c r="E37" s="777"/>
      <c r="F37" s="920"/>
      <c r="G37" s="253"/>
      <c r="H37" s="707"/>
      <c r="I37" s="707"/>
      <c r="J37" s="839"/>
      <c r="K37" s="253"/>
      <c r="L37" s="707"/>
      <c r="M37" s="707"/>
      <c r="N37" s="839"/>
      <c r="O37" s="706"/>
      <c r="P37" s="707"/>
      <c r="Q37" s="707"/>
    </row>
    <row r="38" spans="2:17" x14ac:dyDescent="0.15">
      <c r="B38" s="934"/>
      <c r="C38" s="253"/>
      <c r="D38" s="707"/>
      <c r="E38" s="707"/>
      <c r="F38" s="839"/>
      <c r="G38" s="253"/>
      <c r="H38" s="707"/>
      <c r="I38" s="707"/>
      <c r="J38" s="839"/>
      <c r="K38" s="253"/>
      <c r="L38" s="707"/>
      <c r="M38" s="707"/>
      <c r="N38" s="839"/>
      <c r="O38" s="706"/>
      <c r="P38" s="707"/>
      <c r="Q38" s="707"/>
    </row>
    <row r="39" spans="2:17" x14ac:dyDescent="0.15">
      <c r="B39" s="934"/>
      <c r="C39" s="253"/>
      <c r="D39" s="707"/>
      <c r="E39" s="707"/>
      <c r="F39" s="839"/>
      <c r="G39" s="253"/>
      <c r="H39" s="707"/>
      <c r="I39" s="707"/>
      <c r="J39" s="839"/>
      <c r="K39" s="253"/>
      <c r="L39" s="707"/>
      <c r="M39" s="707"/>
      <c r="N39" s="839"/>
      <c r="O39" s="706"/>
      <c r="P39" s="707"/>
      <c r="Q39" s="707"/>
    </row>
    <row r="40" spans="2:17" x14ac:dyDescent="0.15">
      <c r="B40" s="934"/>
      <c r="C40" s="262"/>
      <c r="D40" s="921"/>
      <c r="E40" s="921"/>
      <c r="F40" s="922"/>
      <c r="G40" s="253"/>
      <c r="H40" s="707"/>
      <c r="I40" s="707"/>
      <c r="J40" s="839"/>
      <c r="K40" s="262"/>
      <c r="L40" s="921"/>
      <c r="M40" s="921"/>
      <c r="N40" s="922"/>
      <c r="O40" s="706"/>
      <c r="P40" s="707"/>
      <c r="Q40" s="707"/>
    </row>
    <row r="41" spans="2:17" x14ac:dyDescent="0.15">
      <c r="B41" s="934"/>
      <c r="C41" s="925" t="s">
        <v>962</v>
      </c>
      <c r="D41" s="903"/>
      <c r="E41" s="903"/>
      <c r="F41" s="926"/>
      <c r="G41" s="253"/>
      <c r="H41" s="707"/>
      <c r="I41" s="707"/>
      <c r="J41" s="839"/>
      <c r="K41" s="925" t="s">
        <v>963</v>
      </c>
      <c r="L41" s="903"/>
      <c r="M41" s="903"/>
      <c r="N41" s="926"/>
      <c r="O41" s="707"/>
      <c r="P41" s="707"/>
      <c r="Q41" s="707"/>
    </row>
    <row r="42" spans="2:17" x14ac:dyDescent="0.15">
      <c r="B42" s="934"/>
      <c r="C42" s="252"/>
      <c r="D42" s="923" t="s">
        <v>150</v>
      </c>
      <c r="E42" s="923"/>
      <c r="F42" s="924"/>
      <c r="G42" s="253"/>
      <c r="H42" s="707"/>
      <c r="I42" s="707"/>
      <c r="J42" s="839"/>
      <c r="K42" s="263">
        <v>1</v>
      </c>
      <c r="L42" s="917" t="s">
        <v>970</v>
      </c>
      <c r="M42" s="917"/>
      <c r="N42" s="918"/>
      <c r="O42" s="707"/>
      <c r="P42" s="707"/>
      <c r="Q42" s="707"/>
    </row>
    <row r="43" spans="2:17" x14ac:dyDescent="0.15">
      <c r="B43" s="934"/>
      <c r="C43" s="253"/>
      <c r="D43" s="777" t="s">
        <v>967</v>
      </c>
      <c r="E43" s="777"/>
      <c r="F43" s="920"/>
      <c r="G43" s="253"/>
      <c r="H43" s="707"/>
      <c r="I43" s="707"/>
      <c r="J43" s="839"/>
      <c r="K43" s="264">
        <v>1</v>
      </c>
      <c r="L43" s="884" t="s">
        <v>971</v>
      </c>
      <c r="M43" s="884"/>
      <c r="N43" s="865"/>
      <c r="O43" s="707"/>
      <c r="P43" s="707"/>
      <c r="Q43" s="707"/>
    </row>
    <row r="44" spans="2:17" x14ac:dyDescent="0.15">
      <c r="B44" s="934"/>
      <c r="C44" s="253"/>
      <c r="D44" s="777" t="s">
        <v>968</v>
      </c>
      <c r="E44" s="777"/>
      <c r="F44" s="920"/>
      <c r="G44" s="253"/>
      <c r="H44" s="707"/>
      <c r="I44" s="707"/>
      <c r="J44" s="839"/>
      <c r="K44" s="253"/>
      <c r="L44" s="707"/>
      <c r="M44" s="707"/>
      <c r="N44" s="839"/>
      <c r="O44" s="706"/>
      <c r="P44" s="707"/>
      <c r="Q44" s="707"/>
    </row>
    <row r="45" spans="2:17" x14ac:dyDescent="0.15">
      <c r="B45" s="934"/>
      <c r="C45" s="253"/>
      <c r="D45" s="777" t="s">
        <v>171</v>
      </c>
      <c r="E45" s="777"/>
      <c r="F45" s="920"/>
      <c r="G45" s="253"/>
      <c r="H45" s="707"/>
      <c r="I45" s="707"/>
      <c r="J45" s="839"/>
      <c r="K45" s="253"/>
      <c r="L45" s="707"/>
      <c r="M45" s="707"/>
      <c r="N45" s="839"/>
      <c r="O45" s="706"/>
      <c r="P45" s="707"/>
      <c r="Q45" s="707"/>
    </row>
    <row r="46" spans="2:17" x14ac:dyDescent="0.15">
      <c r="B46" s="934"/>
      <c r="C46" s="253"/>
      <c r="D46" s="777" t="s">
        <v>151</v>
      </c>
      <c r="E46" s="777"/>
      <c r="F46" s="920"/>
      <c r="G46" s="253"/>
      <c r="H46" s="707"/>
      <c r="I46" s="707"/>
      <c r="J46" s="839"/>
      <c r="K46" s="253"/>
      <c r="L46" s="707"/>
      <c r="M46" s="707"/>
      <c r="N46" s="839"/>
      <c r="O46" s="706"/>
      <c r="P46" s="707"/>
      <c r="Q46" s="707"/>
    </row>
    <row r="47" spans="2:17" x14ac:dyDescent="0.15">
      <c r="B47" s="934"/>
      <c r="C47" s="253"/>
      <c r="D47" s="777" t="s">
        <v>969</v>
      </c>
      <c r="E47" s="777"/>
      <c r="F47" s="920"/>
      <c r="G47" s="253"/>
      <c r="H47" s="707"/>
      <c r="I47" s="707"/>
      <c r="J47" s="839"/>
      <c r="K47" s="253"/>
      <c r="L47" s="707"/>
      <c r="M47" s="707"/>
      <c r="N47" s="839"/>
      <c r="O47" s="706"/>
      <c r="P47" s="707"/>
      <c r="Q47" s="707"/>
    </row>
    <row r="48" spans="2:17" x14ac:dyDescent="0.15">
      <c r="B48" s="935"/>
      <c r="C48" s="254"/>
      <c r="D48" s="695"/>
      <c r="E48" s="695"/>
      <c r="F48" s="840"/>
      <c r="G48" s="254"/>
      <c r="H48" s="695"/>
      <c r="I48" s="695"/>
      <c r="J48" s="840"/>
      <c r="K48" s="254"/>
      <c r="L48" s="695"/>
      <c r="M48" s="695"/>
      <c r="N48" s="840"/>
      <c r="O48" s="750"/>
      <c r="P48" s="695"/>
      <c r="Q48" s="695"/>
    </row>
    <row r="49" spans="1:18" x14ac:dyDescent="0.15">
      <c r="B49" s="804" t="s">
        <v>972</v>
      </c>
      <c r="C49" s="804"/>
      <c r="D49" s="804"/>
      <c r="E49" s="804"/>
      <c r="F49" s="804"/>
      <c r="G49" s="804"/>
      <c r="H49" s="804"/>
      <c r="I49" s="804"/>
      <c r="J49" s="804"/>
      <c r="K49" s="804"/>
      <c r="L49" s="804"/>
      <c r="M49" s="804"/>
      <c r="N49" s="804"/>
      <c r="O49" s="804"/>
      <c r="P49" s="804"/>
      <c r="Q49" s="804"/>
      <c r="R49" s="823"/>
    </row>
    <row r="50" spans="1:18" ht="14.1" customHeight="1" x14ac:dyDescent="0.15">
      <c r="B50" s="823" t="s">
        <v>973</v>
      </c>
      <c r="C50" s="823"/>
      <c r="D50" s="823"/>
      <c r="E50" s="823"/>
      <c r="F50" s="823"/>
      <c r="G50" s="823"/>
      <c r="H50" s="823"/>
      <c r="I50" s="823"/>
      <c r="J50" s="823"/>
      <c r="K50" s="823"/>
      <c r="L50" s="823"/>
      <c r="M50" s="823"/>
      <c r="N50" s="823"/>
      <c r="O50" s="823"/>
      <c r="P50" s="823"/>
      <c r="Q50" s="823"/>
      <c r="R50" s="823"/>
    </row>
    <row r="51" spans="1:18" ht="14.1" customHeight="1" x14ac:dyDescent="0.15">
      <c r="B51" s="823" t="s">
        <v>711</v>
      </c>
      <c r="C51" s="823"/>
      <c r="D51" s="823"/>
      <c r="E51" s="823"/>
      <c r="F51" s="823"/>
      <c r="G51" s="823"/>
      <c r="H51" s="823"/>
      <c r="I51" s="823"/>
      <c r="J51" s="823"/>
      <c r="K51" s="823"/>
      <c r="L51" s="823"/>
      <c r="M51" s="823"/>
      <c r="N51" s="823"/>
      <c r="O51" s="823"/>
      <c r="P51" s="823"/>
      <c r="Q51" s="823"/>
      <c r="R51" s="823"/>
    </row>
    <row r="52" spans="1:18" ht="27.75" customHeight="1" x14ac:dyDescent="0.15">
      <c r="B52" s="823" t="s">
        <v>974</v>
      </c>
      <c r="C52" s="823"/>
      <c r="D52" s="823"/>
      <c r="E52" s="823"/>
      <c r="F52" s="823"/>
      <c r="G52" s="823"/>
      <c r="H52" s="823"/>
      <c r="I52" s="823"/>
      <c r="J52" s="823"/>
      <c r="K52" s="823"/>
      <c r="L52" s="823"/>
      <c r="M52" s="823"/>
      <c r="N52" s="823"/>
      <c r="O52" s="823"/>
      <c r="P52" s="823"/>
      <c r="Q52" s="823"/>
      <c r="R52" s="823"/>
    </row>
    <row r="54" spans="1:18" x14ac:dyDescent="0.15">
      <c r="A54" s="23" t="s">
        <v>931</v>
      </c>
      <c r="B54" s="1" t="s">
        <v>976</v>
      </c>
      <c r="C54" s="1"/>
      <c r="D54" s="1"/>
      <c r="E54" s="1"/>
      <c r="F54" s="1"/>
      <c r="G54" s="1"/>
      <c r="H54" s="1"/>
      <c r="I54" s="1"/>
      <c r="J54" s="1"/>
      <c r="K54" s="1"/>
      <c r="L54" s="1"/>
      <c r="M54" s="1"/>
      <c r="N54" s="1"/>
      <c r="O54" s="1"/>
      <c r="P54" s="1"/>
      <c r="Q54" s="1"/>
    </row>
    <row r="55" spans="1:18" x14ac:dyDescent="0.15">
      <c r="B55" s="937" t="s">
        <v>158</v>
      </c>
      <c r="C55" s="938"/>
      <c r="D55" s="938"/>
      <c r="E55" s="938"/>
      <c r="F55" s="938"/>
      <c r="G55" s="938"/>
      <c r="H55" s="938"/>
      <c r="I55" s="938"/>
      <c r="J55" s="938"/>
      <c r="K55" s="938" t="s">
        <v>977</v>
      </c>
      <c r="L55" s="938"/>
      <c r="M55" s="938" t="s">
        <v>26</v>
      </c>
      <c r="N55" s="938"/>
      <c r="O55" s="938"/>
      <c r="P55" s="938"/>
      <c r="Q55" s="938"/>
      <c r="R55" s="756"/>
    </row>
    <row r="56" spans="1:18" x14ac:dyDescent="0.15">
      <c r="A56" s="23" t="s">
        <v>978</v>
      </c>
      <c r="B56" s="863" t="str">
        <f>IF('(E)その他機器 (研究者)-EQP_by_Scientist'!B39="","",'(E)その他機器 (研究者)-EQP_by_Scientist'!B39)</f>
        <v>SAHF</v>
      </c>
      <c r="C56" s="939"/>
      <c r="D56" s="939"/>
      <c r="E56" s="939"/>
      <c r="F56" s="939"/>
      <c r="G56" s="939"/>
      <c r="H56" s="939"/>
      <c r="I56" s="939"/>
      <c r="J56" s="939"/>
      <c r="K56" s="969" t="s">
        <v>975</v>
      </c>
      <c r="L56" s="960"/>
      <c r="M56" s="961"/>
      <c r="N56" s="939"/>
      <c r="O56" s="939"/>
      <c r="P56" s="939"/>
      <c r="Q56" s="939"/>
      <c r="R56" s="970"/>
    </row>
    <row r="57" spans="1:18" x14ac:dyDescent="0.15">
      <c r="B57" s="920" t="str">
        <f>IF('(E)その他機器 (研究者)-EQP_by_Scientist'!B40="","Values in Sheet 「(E)その他機器(研究者) 3.持込みペイロード」 will be substituted",'(E)その他機器 (研究者)-EQP_by_Scientist'!B40)</f>
        <v>Values in Sheet 「(E)その他機器(研究者) 3.持込みペイロード」 will be substituted</v>
      </c>
      <c r="C57" s="966"/>
      <c r="D57" s="966"/>
      <c r="E57" s="966"/>
      <c r="F57" s="966"/>
      <c r="G57" s="966"/>
      <c r="H57" s="966"/>
      <c r="I57" s="966"/>
      <c r="J57" s="966"/>
      <c r="K57" s="940"/>
      <c r="L57" s="941"/>
      <c r="M57" s="955"/>
      <c r="N57" s="967"/>
      <c r="O57" s="967"/>
      <c r="P57" s="967"/>
      <c r="Q57" s="967"/>
      <c r="R57" s="968"/>
    </row>
    <row r="58" spans="1:18" x14ac:dyDescent="0.15">
      <c r="B58" s="920" t="str">
        <f>IF('(E)その他機器 (研究者)-EQP_by_Scientist'!B41="","",'(E)その他機器 (研究者)-EQP_by_Scientist'!B41)</f>
        <v/>
      </c>
      <c r="C58" s="966"/>
      <c r="D58" s="966"/>
      <c r="E58" s="966"/>
      <c r="F58" s="966"/>
      <c r="G58" s="966"/>
      <c r="H58" s="966"/>
      <c r="I58" s="966"/>
      <c r="J58" s="966"/>
      <c r="K58" s="940"/>
      <c r="L58" s="941"/>
      <c r="M58" s="955"/>
      <c r="N58" s="967"/>
      <c r="O58" s="967"/>
      <c r="P58" s="967"/>
      <c r="Q58" s="967"/>
      <c r="R58" s="968"/>
    </row>
    <row r="59" spans="1:18" ht="13.5" customHeight="1" x14ac:dyDescent="0.15">
      <c r="B59" s="920" t="str">
        <f>IF('(E)その他機器 (研究者)-EQP_by_Scientist'!B42="","",'(E)その他機器 (研究者)-EQP_by_Scientist'!B42)</f>
        <v/>
      </c>
      <c r="C59" s="966"/>
      <c r="D59" s="966"/>
      <c r="E59" s="966"/>
      <c r="F59" s="966"/>
      <c r="G59" s="966"/>
      <c r="H59" s="966"/>
      <c r="I59" s="966"/>
      <c r="J59" s="966"/>
      <c r="K59" s="940"/>
      <c r="L59" s="941"/>
      <c r="M59" s="955"/>
      <c r="N59" s="967"/>
      <c r="O59" s="967"/>
      <c r="P59" s="967"/>
      <c r="Q59" s="967"/>
      <c r="R59" s="968"/>
    </row>
    <row r="60" spans="1:18" ht="13.5" customHeight="1" x14ac:dyDescent="0.15">
      <c r="B60" s="920" t="str">
        <f>IF('(E)その他機器 (研究者)-EQP_by_Scientist'!B43="","",'(E)その他機器 (研究者)-EQP_by_Scientist'!B43)</f>
        <v/>
      </c>
      <c r="C60" s="966"/>
      <c r="D60" s="966"/>
      <c r="E60" s="966"/>
      <c r="F60" s="966"/>
      <c r="G60" s="966"/>
      <c r="H60" s="966"/>
      <c r="I60" s="966"/>
      <c r="J60" s="966"/>
      <c r="K60" s="940"/>
      <c r="L60" s="941"/>
      <c r="M60" s="955"/>
      <c r="N60" s="967"/>
      <c r="O60" s="967"/>
      <c r="P60" s="967"/>
      <c r="Q60" s="967"/>
      <c r="R60" s="968"/>
    </row>
    <row r="61" spans="1:18" ht="13.5" customHeight="1" x14ac:dyDescent="0.15">
      <c r="B61" s="920" t="str">
        <f>IF('(E)その他機器 (研究者)-EQP_by_Scientist'!B44="","",'(E)その他機器 (研究者)-EQP_by_Scientist'!B44)</f>
        <v/>
      </c>
      <c r="C61" s="966"/>
      <c r="D61" s="966"/>
      <c r="E61" s="966"/>
      <c r="F61" s="966"/>
      <c r="G61" s="966"/>
      <c r="H61" s="966"/>
      <c r="I61" s="966"/>
      <c r="J61" s="966"/>
      <c r="K61" s="940"/>
      <c r="L61" s="941"/>
      <c r="M61" s="955"/>
      <c r="N61" s="967"/>
      <c r="O61" s="967"/>
      <c r="P61" s="967"/>
      <c r="Q61" s="967"/>
      <c r="R61" s="968"/>
    </row>
    <row r="62" spans="1:18" ht="13.5" customHeight="1" x14ac:dyDescent="0.15">
      <c r="B62" s="920" t="str">
        <f>IF('(E)その他機器 (研究者)-EQP_by_Scientist'!B45="","",'(E)その他機器 (研究者)-EQP_by_Scientist'!B45)</f>
        <v/>
      </c>
      <c r="C62" s="966"/>
      <c r="D62" s="966"/>
      <c r="E62" s="966"/>
      <c r="F62" s="966"/>
      <c r="G62" s="966"/>
      <c r="H62" s="966"/>
      <c r="I62" s="966"/>
      <c r="J62" s="966"/>
      <c r="K62" s="940"/>
      <c r="L62" s="941"/>
      <c r="M62" s="955"/>
      <c r="N62" s="967"/>
      <c r="O62" s="967"/>
      <c r="P62" s="967"/>
      <c r="Q62" s="967"/>
      <c r="R62" s="968"/>
    </row>
    <row r="63" spans="1:18" ht="13.5" customHeight="1" x14ac:dyDescent="0.15">
      <c r="B63" s="920" t="str">
        <f>IF('(E)その他機器 (研究者)-EQP_by_Scientist'!B46="","",'(E)その他機器 (研究者)-EQP_by_Scientist'!B46)</f>
        <v/>
      </c>
      <c r="C63" s="966"/>
      <c r="D63" s="966"/>
      <c r="E63" s="966"/>
      <c r="F63" s="966"/>
      <c r="G63" s="966"/>
      <c r="H63" s="966"/>
      <c r="I63" s="966"/>
      <c r="J63" s="966"/>
      <c r="K63" s="940"/>
      <c r="L63" s="941"/>
      <c r="M63" s="955"/>
      <c r="N63" s="967"/>
      <c r="O63" s="967"/>
      <c r="P63" s="967"/>
      <c r="Q63" s="967"/>
      <c r="R63" s="968"/>
    </row>
    <row r="64" spans="1:18" ht="13.5" customHeight="1" x14ac:dyDescent="0.15">
      <c r="B64" s="920" t="str">
        <f>IF('(E)その他機器 (研究者)-EQP_by_Scientist'!B47="","",'(E)その他機器 (研究者)-EQP_by_Scientist'!B47)</f>
        <v/>
      </c>
      <c r="C64" s="966"/>
      <c r="D64" s="966"/>
      <c r="E64" s="966"/>
      <c r="F64" s="966"/>
      <c r="G64" s="966"/>
      <c r="H64" s="966"/>
      <c r="I64" s="966"/>
      <c r="J64" s="966"/>
      <c r="K64" s="940"/>
      <c r="L64" s="941"/>
      <c r="M64" s="955"/>
      <c r="N64" s="967"/>
      <c r="O64" s="967"/>
      <c r="P64" s="967"/>
      <c r="Q64" s="967"/>
      <c r="R64" s="968"/>
    </row>
    <row r="65" spans="1:18" x14ac:dyDescent="0.15">
      <c r="B65" s="876"/>
      <c r="C65" s="967"/>
      <c r="D65" s="967"/>
      <c r="E65" s="967"/>
      <c r="F65" s="967"/>
      <c r="G65" s="967"/>
      <c r="H65" s="967"/>
      <c r="I65" s="967"/>
      <c r="J65" s="967"/>
      <c r="K65" s="940"/>
      <c r="L65" s="941"/>
      <c r="M65" s="955"/>
      <c r="N65" s="967"/>
      <c r="O65" s="967"/>
      <c r="P65" s="967"/>
      <c r="Q65" s="967"/>
      <c r="R65" s="968"/>
    </row>
    <row r="66" spans="1:18" x14ac:dyDescent="0.15">
      <c r="B66" s="876"/>
      <c r="C66" s="967"/>
      <c r="D66" s="967"/>
      <c r="E66" s="967"/>
      <c r="F66" s="967"/>
      <c r="G66" s="967"/>
      <c r="H66" s="967"/>
      <c r="I66" s="967"/>
      <c r="J66" s="967"/>
      <c r="K66" s="940"/>
      <c r="L66" s="941"/>
      <c r="M66" s="955"/>
      <c r="N66" s="967"/>
      <c r="O66" s="967"/>
      <c r="P66" s="967"/>
      <c r="Q66" s="967"/>
      <c r="R66" s="968"/>
    </row>
    <row r="67" spans="1:18" x14ac:dyDescent="0.15">
      <c r="B67" s="877"/>
      <c r="C67" s="971"/>
      <c r="D67" s="971"/>
      <c r="E67" s="971"/>
      <c r="F67" s="971"/>
      <c r="G67" s="971"/>
      <c r="H67" s="971"/>
      <c r="I67" s="971"/>
      <c r="J67" s="971"/>
      <c r="K67" s="964"/>
      <c r="L67" s="965"/>
      <c r="M67" s="963"/>
      <c r="N67" s="971"/>
      <c r="O67" s="971"/>
      <c r="P67" s="971"/>
      <c r="Q67" s="971"/>
      <c r="R67" s="972"/>
    </row>
    <row r="68" spans="1:18" ht="27" customHeight="1" x14ac:dyDescent="0.15">
      <c r="B68" s="823" t="s">
        <v>980</v>
      </c>
      <c r="C68" s="823"/>
      <c r="D68" s="823"/>
      <c r="E68" s="823"/>
      <c r="F68" s="823"/>
      <c r="G68" s="823"/>
      <c r="H68" s="823"/>
      <c r="I68" s="823"/>
      <c r="J68" s="823"/>
      <c r="K68" s="823"/>
      <c r="L68" s="823"/>
      <c r="M68" s="823"/>
      <c r="N68" s="823"/>
      <c r="O68" s="823"/>
      <c r="P68" s="823"/>
      <c r="Q68" s="823"/>
      <c r="R68" s="823"/>
    </row>
    <row r="69" spans="1:18" x14ac:dyDescent="0.15">
      <c r="B69" s="823" t="s">
        <v>979</v>
      </c>
      <c r="C69" s="823"/>
      <c r="D69" s="823"/>
      <c r="E69" s="823"/>
      <c r="F69" s="823"/>
      <c r="G69" s="823"/>
      <c r="H69" s="823"/>
      <c r="I69" s="823"/>
      <c r="J69" s="823"/>
      <c r="K69" s="823"/>
      <c r="L69" s="823"/>
      <c r="M69" s="823"/>
      <c r="N69" s="823"/>
      <c r="O69" s="823"/>
      <c r="P69" s="823"/>
      <c r="Q69" s="823"/>
      <c r="R69" s="823"/>
    </row>
    <row r="71" spans="1:18" x14ac:dyDescent="0.15">
      <c r="A71" s="23" t="s">
        <v>933</v>
      </c>
      <c r="B71" s="1" t="s">
        <v>981</v>
      </c>
      <c r="C71" s="1"/>
      <c r="D71" s="1"/>
      <c r="E71" s="1"/>
      <c r="F71" s="1"/>
      <c r="G71" s="1"/>
      <c r="H71" s="1"/>
      <c r="I71" s="1"/>
      <c r="J71" s="1"/>
      <c r="K71" s="1"/>
      <c r="L71" s="1"/>
      <c r="M71" s="1"/>
      <c r="N71" s="1"/>
      <c r="O71" s="1"/>
      <c r="P71" s="1"/>
      <c r="Q71" s="1"/>
      <c r="R71" s="1"/>
    </row>
    <row r="72" spans="1:18" x14ac:dyDescent="0.15">
      <c r="B72" s="794"/>
      <c r="C72" s="831"/>
      <c r="D72" s="831"/>
      <c r="E72" s="831"/>
      <c r="F72" s="831"/>
      <c r="G72" s="831"/>
      <c r="H72" s="831"/>
      <c r="I72" s="831"/>
      <c r="J72" s="831"/>
      <c r="K72" s="831"/>
      <c r="L72" s="831"/>
      <c r="M72" s="831"/>
      <c r="N72" s="831"/>
      <c r="O72" s="831"/>
      <c r="P72" s="831"/>
      <c r="Q72" s="831"/>
      <c r="R72" s="831"/>
    </row>
    <row r="73" spans="1:18" x14ac:dyDescent="0.15">
      <c r="B73" s="832"/>
      <c r="C73" s="832"/>
      <c r="D73" s="832"/>
      <c r="E73" s="832"/>
      <c r="F73" s="832"/>
      <c r="G73" s="832"/>
      <c r="H73" s="832"/>
      <c r="I73" s="832"/>
      <c r="J73" s="832"/>
      <c r="K73" s="832"/>
      <c r="L73" s="832"/>
      <c r="M73" s="832"/>
      <c r="N73" s="832"/>
      <c r="O73" s="832"/>
      <c r="P73" s="832"/>
      <c r="Q73" s="832"/>
      <c r="R73" s="832"/>
    </row>
    <row r="74" spans="1:18" x14ac:dyDescent="0.15">
      <c r="B74" s="832"/>
      <c r="C74" s="832"/>
      <c r="D74" s="832"/>
      <c r="E74" s="832"/>
      <c r="F74" s="832"/>
      <c r="G74" s="832"/>
      <c r="H74" s="832"/>
      <c r="I74" s="832"/>
      <c r="J74" s="832"/>
      <c r="K74" s="832"/>
      <c r="L74" s="832"/>
      <c r="M74" s="832"/>
      <c r="N74" s="832"/>
      <c r="O74" s="832"/>
      <c r="P74" s="832"/>
      <c r="Q74" s="832"/>
      <c r="R74" s="832"/>
    </row>
    <row r="75" spans="1:18" x14ac:dyDescent="0.15">
      <c r="B75" s="832"/>
      <c r="C75" s="832"/>
      <c r="D75" s="832"/>
      <c r="E75" s="832"/>
      <c r="F75" s="832"/>
      <c r="G75" s="832"/>
      <c r="H75" s="832"/>
      <c r="I75" s="832"/>
      <c r="J75" s="832"/>
      <c r="K75" s="832"/>
      <c r="L75" s="832"/>
      <c r="M75" s="832"/>
      <c r="N75" s="832"/>
      <c r="O75" s="832"/>
      <c r="P75" s="832"/>
      <c r="Q75" s="832"/>
      <c r="R75" s="832"/>
    </row>
    <row r="76" spans="1:18" x14ac:dyDescent="0.15">
      <c r="B76" s="832"/>
      <c r="C76" s="832"/>
      <c r="D76" s="832"/>
      <c r="E76" s="832"/>
      <c r="F76" s="832"/>
      <c r="G76" s="832"/>
      <c r="H76" s="832"/>
      <c r="I76" s="832"/>
      <c r="J76" s="832"/>
      <c r="K76" s="832"/>
      <c r="L76" s="832"/>
      <c r="M76" s="832"/>
      <c r="N76" s="832"/>
      <c r="O76" s="832"/>
      <c r="P76" s="832"/>
      <c r="Q76" s="832"/>
      <c r="R76" s="832"/>
    </row>
    <row r="77" spans="1:18" x14ac:dyDescent="0.15">
      <c r="B77" s="697"/>
      <c r="C77" s="697"/>
      <c r="D77" s="697"/>
      <c r="E77" s="697"/>
      <c r="F77" s="697"/>
      <c r="G77" s="697"/>
      <c r="H77" s="697"/>
      <c r="I77" s="697"/>
      <c r="J77" s="697"/>
      <c r="K77" s="697"/>
      <c r="L77" s="697"/>
      <c r="M77" s="697"/>
      <c r="N77" s="697"/>
      <c r="O77" s="697"/>
      <c r="P77" s="697"/>
      <c r="Q77" s="697"/>
      <c r="R77" s="697"/>
    </row>
    <row r="79" spans="1:18" x14ac:dyDescent="0.15">
      <c r="A79" s="936" t="s">
        <v>982</v>
      </c>
      <c r="B79" s="828"/>
      <c r="C79" s="828"/>
      <c r="D79" s="828"/>
      <c r="E79" s="828"/>
      <c r="F79" s="828"/>
      <c r="G79" s="828"/>
      <c r="H79" s="828"/>
      <c r="I79" s="828"/>
      <c r="J79" s="828"/>
      <c r="K79" s="828"/>
      <c r="L79" s="828"/>
      <c r="M79" s="828"/>
      <c r="N79" s="828"/>
      <c r="O79" s="828"/>
      <c r="P79" s="828"/>
      <c r="Q79" s="828"/>
      <c r="R79" s="828"/>
    </row>
    <row r="80" spans="1:18" x14ac:dyDescent="0.15">
      <c r="A80" s="23" t="s">
        <v>176</v>
      </c>
      <c r="B80" s="642" t="s">
        <v>1147</v>
      </c>
      <c r="C80" s="642"/>
      <c r="D80" s="642"/>
      <c r="E80" s="642"/>
      <c r="F80" s="642"/>
      <c r="G80" s="642"/>
      <c r="H80" s="642"/>
      <c r="I80" s="642"/>
      <c r="J80" s="642"/>
      <c r="K80" s="642"/>
      <c r="L80" s="642"/>
      <c r="M80" s="642"/>
      <c r="N80" s="642"/>
      <c r="O80" s="642"/>
      <c r="P80" s="642"/>
      <c r="Q80" s="642"/>
      <c r="R80" s="642"/>
    </row>
    <row r="81" spans="1:18" x14ac:dyDescent="0.15">
      <c r="A81" s="23" t="s">
        <v>666</v>
      </c>
      <c r="B81" s="642" t="s">
        <v>698</v>
      </c>
      <c r="C81" s="642"/>
      <c r="D81" s="642"/>
      <c r="E81" s="642"/>
      <c r="F81" s="642"/>
      <c r="G81" s="642"/>
      <c r="H81" s="642"/>
      <c r="I81" s="642"/>
      <c r="J81" s="642"/>
      <c r="K81" s="642"/>
      <c r="L81" s="642"/>
      <c r="M81" s="642"/>
      <c r="N81" s="642"/>
      <c r="O81" s="642"/>
      <c r="P81" s="642"/>
      <c r="Q81" s="642"/>
      <c r="R81" s="642"/>
    </row>
    <row r="82" spans="1:18" x14ac:dyDescent="0.15">
      <c r="A82" s="23" t="s">
        <v>666</v>
      </c>
      <c r="B82" s="642" t="s">
        <v>983</v>
      </c>
      <c r="C82" s="642"/>
      <c r="D82" s="642"/>
      <c r="E82" s="642"/>
      <c r="F82" s="642"/>
      <c r="G82" s="642"/>
      <c r="H82" s="642"/>
      <c r="I82" s="642"/>
      <c r="J82" s="642"/>
      <c r="K82" s="642"/>
      <c r="L82" s="642"/>
      <c r="M82" s="642"/>
      <c r="N82" s="642"/>
      <c r="O82" s="642"/>
      <c r="P82" s="642"/>
      <c r="Q82" s="642"/>
      <c r="R82" s="642"/>
    </row>
  </sheetData>
  <sheetProtection sheet="1" selectLockedCells="1"/>
  <mergeCells count="155">
    <mergeCell ref="B1:R1"/>
    <mergeCell ref="C5:F5"/>
    <mergeCell ref="G5:I5"/>
    <mergeCell ref="J5:R5"/>
    <mergeCell ref="C6:F6"/>
    <mergeCell ref="C7:F7"/>
    <mergeCell ref="C8:R8"/>
    <mergeCell ref="C9:F9"/>
    <mergeCell ref="C10:F10"/>
    <mergeCell ref="B11:R11"/>
    <mergeCell ref="B14:B16"/>
    <mergeCell ref="C14:F14"/>
    <mergeCell ref="G14:J14"/>
    <mergeCell ref="K14:N14"/>
    <mergeCell ref="O14:Q14"/>
    <mergeCell ref="R14:R15"/>
    <mergeCell ref="C17:F17"/>
    <mergeCell ref="G17:I17"/>
    <mergeCell ref="J17:Q17"/>
    <mergeCell ref="C18:Q18"/>
    <mergeCell ref="C19:Q19"/>
    <mergeCell ref="C20:Q20"/>
    <mergeCell ref="C15:D15"/>
    <mergeCell ref="G15:H15"/>
    <mergeCell ref="K15:L15"/>
    <mergeCell ref="C16:D16"/>
    <mergeCell ref="G16:H16"/>
    <mergeCell ref="K16:L16"/>
    <mergeCell ref="C25:F25"/>
    <mergeCell ref="G25:J25"/>
    <mergeCell ref="K25:Q25"/>
    <mergeCell ref="B26:R26"/>
    <mergeCell ref="C29:F29"/>
    <mergeCell ref="B30:R30"/>
    <mergeCell ref="C23:F23"/>
    <mergeCell ref="G23:J23"/>
    <mergeCell ref="K23:Q23"/>
    <mergeCell ref="C24:F24"/>
    <mergeCell ref="G24:J24"/>
    <mergeCell ref="K24:Q24"/>
    <mergeCell ref="D37:F37"/>
    <mergeCell ref="H37:J37"/>
    <mergeCell ref="L37:N37"/>
    <mergeCell ref="O37:Q37"/>
    <mergeCell ref="D38:F38"/>
    <mergeCell ref="H38:J38"/>
    <mergeCell ref="L38:N38"/>
    <mergeCell ref="O38:Q38"/>
    <mergeCell ref="H35:J35"/>
    <mergeCell ref="L35:N35"/>
    <mergeCell ref="O35:Q35"/>
    <mergeCell ref="D36:F36"/>
    <mergeCell ref="H36:J36"/>
    <mergeCell ref="L36:N36"/>
    <mergeCell ref="O36:Q36"/>
    <mergeCell ref="D35:F35"/>
    <mergeCell ref="C41:F41"/>
    <mergeCell ref="H41:J41"/>
    <mergeCell ref="K41:N41"/>
    <mergeCell ref="O41:Q41"/>
    <mergeCell ref="D42:F42"/>
    <mergeCell ref="H42:J42"/>
    <mergeCell ref="L42:N42"/>
    <mergeCell ref="O42:Q42"/>
    <mergeCell ref="D39:F39"/>
    <mergeCell ref="H39:J39"/>
    <mergeCell ref="L39:N39"/>
    <mergeCell ref="O39:Q39"/>
    <mergeCell ref="D40:F40"/>
    <mergeCell ref="H40:J40"/>
    <mergeCell ref="L40:N40"/>
    <mergeCell ref="O40:Q40"/>
    <mergeCell ref="O45:Q45"/>
    <mergeCell ref="D46:F46"/>
    <mergeCell ref="H46:J46"/>
    <mergeCell ref="L46:N46"/>
    <mergeCell ref="O46:Q46"/>
    <mergeCell ref="D43:F43"/>
    <mergeCell ref="H43:J43"/>
    <mergeCell ref="L43:N43"/>
    <mergeCell ref="O43:Q43"/>
    <mergeCell ref="D44:F44"/>
    <mergeCell ref="H44:J44"/>
    <mergeCell ref="L44:N44"/>
    <mergeCell ref="O44:Q44"/>
    <mergeCell ref="B49:R49"/>
    <mergeCell ref="B50:R50"/>
    <mergeCell ref="B51:R51"/>
    <mergeCell ref="B52:R52"/>
    <mergeCell ref="D47:F47"/>
    <mergeCell ref="H47:J47"/>
    <mergeCell ref="L47:N47"/>
    <mergeCell ref="O47:Q47"/>
    <mergeCell ref="D48:F48"/>
    <mergeCell ref="H48:J48"/>
    <mergeCell ref="L48:N48"/>
    <mergeCell ref="O48:Q48"/>
    <mergeCell ref="B33:B48"/>
    <mergeCell ref="C33:F33"/>
    <mergeCell ref="G33:J33"/>
    <mergeCell ref="K33:N33"/>
    <mergeCell ref="O33:Q33"/>
    <mergeCell ref="D34:F34"/>
    <mergeCell ref="H34:J34"/>
    <mergeCell ref="L34:N34"/>
    <mergeCell ref="O34:Q34"/>
    <mergeCell ref="D45:F45"/>
    <mergeCell ref="H45:J45"/>
    <mergeCell ref="L45:N45"/>
    <mergeCell ref="B68:R68"/>
    <mergeCell ref="B72:R77"/>
    <mergeCell ref="A79:R79"/>
    <mergeCell ref="B80:R80"/>
    <mergeCell ref="B81:R81"/>
    <mergeCell ref="B82:R82"/>
    <mergeCell ref="B69:R69"/>
    <mergeCell ref="B64:J64"/>
    <mergeCell ref="K64:L64"/>
    <mergeCell ref="M64:R64"/>
    <mergeCell ref="B65:J65"/>
    <mergeCell ref="K65:L65"/>
    <mergeCell ref="M65:R65"/>
    <mergeCell ref="B66:J66"/>
    <mergeCell ref="K66:L66"/>
    <mergeCell ref="M66:R66"/>
    <mergeCell ref="B67:J67"/>
    <mergeCell ref="K67:L67"/>
    <mergeCell ref="M67:R67"/>
    <mergeCell ref="B61:J61"/>
    <mergeCell ref="K61:L61"/>
    <mergeCell ref="M61:R61"/>
    <mergeCell ref="B62:J62"/>
    <mergeCell ref="K62:L62"/>
    <mergeCell ref="M62:R62"/>
    <mergeCell ref="B63:J63"/>
    <mergeCell ref="K63:L63"/>
    <mergeCell ref="M63:R63"/>
    <mergeCell ref="B58:J58"/>
    <mergeCell ref="K58:L58"/>
    <mergeCell ref="M58:R58"/>
    <mergeCell ref="B59:J59"/>
    <mergeCell ref="K59:L59"/>
    <mergeCell ref="M59:R59"/>
    <mergeCell ref="B60:J60"/>
    <mergeCell ref="K60:L60"/>
    <mergeCell ref="M60:R60"/>
    <mergeCell ref="B57:J57"/>
    <mergeCell ref="K57:L57"/>
    <mergeCell ref="M57:R57"/>
    <mergeCell ref="B55:J55"/>
    <mergeCell ref="K55:L55"/>
    <mergeCell ref="M55:R55"/>
    <mergeCell ref="B56:J56"/>
    <mergeCell ref="K56:L56"/>
    <mergeCell ref="M56:R56"/>
  </mergeCells>
  <phoneticPr fontId="2"/>
  <dataValidations count="14">
    <dataValidation type="list" allowBlank="1" showInputMessage="1" showErrorMessage="1" sqref="C29:F29" xr:uid="{00000000-0002-0000-0C00-000000000000}">
      <formula1>選択肢_Yes_No</formula1>
    </dataValidation>
    <dataValidation type="list" imeMode="off" allowBlank="1" showInputMessage="1" showErrorMessage="1" sqref="C5:F5" xr:uid="{00000000-0002-0000-0C00-000001000000}">
      <formula1>選択肢_潜水船入力_英語</formula1>
    </dataValidation>
    <dataValidation imeMode="off" allowBlank="1" showInputMessage="1" showErrorMessage="1" sqref="C6:F7 K24:Q25 C18:Q20 C8:R8 J5:R5 D38:F40 D48:F48 H37:J48 L37:N40 O34:Q48 M56:R67 B72:R77 B57:J67" xr:uid="{00000000-0002-0000-0C00-000002000000}"/>
    <dataValidation type="list" allowBlank="1" showInputMessage="1" showErrorMessage="1" sqref="C24:F25" xr:uid="{00000000-0002-0000-0C00-000003000000}">
      <formula1>B_研究者名</formula1>
    </dataValidation>
    <dataValidation type="list" allowBlank="1" showInputMessage="1" showErrorMessage="1" sqref="C17:F17" xr:uid="{00000000-0002-0000-0C00-000004000000}">
      <formula1>F_潜航地点種別_英語</formula1>
    </dataValidation>
    <dataValidation type="list" imeMode="disabled" allowBlank="1" showInputMessage="1" showErrorMessage="1" error="「0 - 59.9999」の範囲で入力してください。" sqref="J16 Q16" xr:uid="{00000000-0002-0000-0C00-000005000000}">
      <formula1>選択肢_経度フラグ</formula1>
    </dataValidation>
    <dataValidation type="list" imeMode="off" allowBlank="1" showInputMessage="1" showErrorMessage="1" sqref="K44:K48 C35:C40 C42:C48 G37:G48 K37:K40" xr:uid="{00000000-0002-0000-0C00-000006000000}">
      <formula1>F_潜航概要_キーワード</formula1>
    </dataValidation>
    <dataValidation type="whole" allowBlank="1" showInputMessage="1" showErrorMessage="1" error="「0 - 12000」の範囲で入力してください。" sqref="R16" xr:uid="{00000000-0002-0000-0C00-000007000000}">
      <formula1>0</formula1>
      <formula2>12000</formula2>
    </dataValidation>
    <dataValidation type="list" allowBlank="1" showInputMessage="1" showErrorMessage="1" sqref="F16 N16" xr:uid="{00000000-0002-0000-0C00-000008000000}">
      <formula1>選択肢_緯度フラグ</formula1>
    </dataValidation>
    <dataValidation type="decimal" imeMode="disabled" allowBlank="1" showInputMessage="1" showErrorMessage="1" error="「0 - 59.9999」の範囲で入力してください。" sqref="M16 I16 P16" xr:uid="{00000000-0002-0000-0C00-000009000000}">
      <formula1>0</formula1>
      <formula2>59.999999</formula2>
    </dataValidation>
    <dataValidation type="decimal" allowBlank="1" showInputMessage="1" showErrorMessage="1" error="「0 - 59.9999」の範囲で入力してください。" sqref="E16" xr:uid="{00000000-0002-0000-0C00-00000A000000}">
      <formula1>0</formula1>
      <formula2>59.999999</formula2>
    </dataValidation>
    <dataValidation type="whole" imeMode="disabled" allowBlank="1" showInputMessage="1" showErrorMessage="1" error="「0 - 180」の範囲で入力してください。" sqref="O16 G16:H16" xr:uid="{00000000-0002-0000-0C00-00000B000000}">
      <formula1>0</formula1>
      <formula2>180</formula2>
    </dataValidation>
    <dataValidation type="whole" imeMode="disabled" allowBlank="1" showInputMessage="1" showErrorMessage="1" error="「0 - 90」の範囲で入力してください。" sqref="C16:D16 K16:L16" xr:uid="{00000000-0002-0000-0C00-00000C000000}">
      <formula1>0</formula1>
      <formula2>90</formula2>
    </dataValidation>
    <dataValidation type="list" imeMode="off" allowBlank="1" showInputMessage="1" showErrorMessage="1" sqref="K56:L67" xr:uid="{00000000-0002-0000-0C00-00000D000000}">
      <formula1>選択肢_Yes_No</formula1>
    </dataValidation>
  </dataValidations>
  <printOptions horizontalCentered="1"/>
  <pageMargins left="0.75" right="0.75" top="1" bottom="1" header="0.3" footer="0.3"/>
  <pageSetup paperSize="9" scale="60" orientation="portrait" horizontalDpi="300" verticalDpi="300"/>
  <headerFooter alignWithMargins="0"/>
  <ignoredErrors>
    <ignoredError sqref="A71 A54 A32 A28 A22 A13 A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theme="8" tint="0.59999389629810485"/>
    <pageSetUpPr fitToPage="1"/>
  </sheetPr>
  <dimension ref="A1:AF93"/>
  <sheetViews>
    <sheetView showGridLines="0" topLeftCell="A2" zoomScaleNormal="100" zoomScaleSheetLayoutView="40" workbookViewId="0">
      <selection activeCell="D15" sqref="D15"/>
    </sheetView>
  </sheetViews>
  <sheetFormatPr defaultColWidth="13" defaultRowHeight="13.5" x14ac:dyDescent="0.15"/>
  <cols>
    <col min="1" max="1" width="3.625" style="210" customWidth="1"/>
    <col min="2" max="2" width="3.625" customWidth="1"/>
    <col min="3" max="3" width="15.625" customWidth="1"/>
    <col min="4" max="31" width="7.625" customWidth="1"/>
    <col min="32" max="32" width="18.625" customWidth="1"/>
  </cols>
  <sheetData>
    <row r="1" spans="1:32" x14ac:dyDescent="0.15">
      <c r="A1" s="164" t="s">
        <v>138</v>
      </c>
      <c r="B1" s="764" t="s">
        <v>668</v>
      </c>
      <c r="C1" s="764"/>
      <c r="D1" s="764"/>
      <c r="E1" s="764"/>
      <c r="F1" s="764"/>
      <c r="G1" s="764"/>
      <c r="H1" s="764"/>
      <c r="I1" s="764"/>
      <c r="J1" s="764"/>
      <c r="K1" s="764"/>
      <c r="L1" s="764"/>
      <c r="M1" s="764"/>
      <c r="N1" s="764"/>
      <c r="O1" s="600"/>
      <c r="P1" s="600"/>
      <c r="Q1" s="600"/>
      <c r="R1" s="600"/>
      <c r="S1" s="600"/>
      <c r="T1" s="600"/>
      <c r="U1" s="600"/>
      <c r="V1" s="600"/>
      <c r="W1" s="600"/>
      <c r="X1" s="600"/>
      <c r="Y1" s="600"/>
      <c r="Z1" s="600"/>
      <c r="AA1" s="600"/>
      <c r="AB1" s="600"/>
      <c r="AC1" s="600"/>
      <c r="AD1" s="600"/>
      <c r="AE1" s="600"/>
      <c r="AF1" s="600"/>
    </row>
    <row r="2" spans="1:32" x14ac:dyDescent="0.15">
      <c r="N2" s="15" t="s">
        <v>670</v>
      </c>
    </row>
    <row r="3" spans="1:32" x14ac:dyDescent="0.15">
      <c r="N3" s="8" t="s">
        <v>648</v>
      </c>
    </row>
    <row r="4" spans="1:32" x14ac:dyDescent="0.15">
      <c r="A4" s="23" t="s">
        <v>989</v>
      </c>
      <c r="B4" s="1" t="s">
        <v>990</v>
      </c>
    </row>
    <row r="5" spans="1:32" x14ac:dyDescent="0.15">
      <c r="A5" s="23"/>
      <c r="B5" s="731" t="s">
        <v>121</v>
      </c>
      <c r="C5" s="980"/>
      <c r="D5" s="736" t="str">
        <f>IF(A_船舶名="","",A_船舶名)</f>
        <v/>
      </c>
      <c r="E5" s="737"/>
      <c r="F5" s="737"/>
      <c r="G5" s="258"/>
      <c r="H5" s="258"/>
      <c r="I5" s="258"/>
      <c r="J5" s="258"/>
      <c r="K5" s="258"/>
      <c r="L5" s="258"/>
      <c r="M5" s="258"/>
      <c r="N5" s="258"/>
    </row>
    <row r="6" spans="1:32" x14ac:dyDescent="0.15">
      <c r="A6" s="23"/>
      <c r="B6" s="685" t="s">
        <v>124</v>
      </c>
      <c r="C6" s="981"/>
      <c r="D6" s="738" t="str">
        <f>IF(A_航海番号="","",A_航海番号)</f>
        <v/>
      </c>
      <c r="E6" s="740"/>
      <c r="F6" s="740"/>
      <c r="G6" s="260"/>
      <c r="H6" s="260"/>
      <c r="I6" s="260"/>
      <c r="J6" s="260"/>
      <c r="K6" s="260"/>
      <c r="L6" s="260"/>
      <c r="M6" s="260"/>
      <c r="N6" s="260"/>
    </row>
    <row r="7" spans="1:32" x14ac:dyDescent="0.15">
      <c r="A7" s="23"/>
      <c r="B7" s="686" t="s">
        <v>125</v>
      </c>
      <c r="C7" s="733"/>
      <c r="D7" s="774" t="str">
        <f>IF(A_航海種別="","",A_航海種別)</f>
        <v/>
      </c>
      <c r="E7" s="775"/>
      <c r="F7" s="775"/>
      <c r="G7" s="310"/>
      <c r="H7" s="310"/>
      <c r="I7" s="310"/>
      <c r="J7" s="310"/>
      <c r="K7" s="310"/>
      <c r="L7" s="310"/>
      <c r="M7" s="310"/>
      <c r="N7" s="310"/>
    </row>
    <row r="8" spans="1:32" ht="54" customHeight="1" x14ac:dyDescent="0.15">
      <c r="A8" s="23"/>
      <c r="B8" s="700" t="s">
        <v>122</v>
      </c>
      <c r="C8" s="984"/>
      <c r="D8" s="774" t="str">
        <f>IF(A_航海名_日本語="","",A_航海名_日本語)</f>
        <v/>
      </c>
      <c r="E8" s="775"/>
      <c r="F8" s="775"/>
      <c r="G8" s="775"/>
      <c r="H8" s="985"/>
      <c r="I8" s="727" t="str">
        <f>IF(A_航海名_英語="","",A_航海名_英語)</f>
        <v/>
      </c>
      <c r="J8" s="728"/>
      <c r="K8" s="728"/>
      <c r="L8" s="728"/>
      <c r="M8" s="728"/>
      <c r="N8" s="728"/>
    </row>
    <row r="9" spans="1:32" x14ac:dyDescent="0.15">
      <c r="A9" s="23"/>
      <c r="B9" s="982" t="s">
        <v>667</v>
      </c>
      <c r="C9" s="983"/>
      <c r="D9" s="931"/>
      <c r="E9" s="909"/>
      <c r="F9" s="973"/>
      <c r="G9" s="974" t="s">
        <v>987</v>
      </c>
      <c r="H9" s="975"/>
      <c r="I9" s="976"/>
      <c r="J9" s="762"/>
      <c r="K9" s="762"/>
      <c r="L9" s="762"/>
      <c r="M9" s="762"/>
      <c r="N9" s="762"/>
    </row>
    <row r="10" spans="1:32" ht="27.75" customHeight="1" x14ac:dyDescent="0.15">
      <c r="A10" s="23"/>
      <c r="B10" s="743" t="s">
        <v>700</v>
      </c>
      <c r="C10" s="743"/>
      <c r="D10" s="743"/>
      <c r="E10" s="743"/>
      <c r="F10" s="743"/>
      <c r="G10" s="743"/>
      <c r="H10" s="743"/>
      <c r="I10" s="743"/>
      <c r="J10" s="743"/>
      <c r="K10" s="743"/>
      <c r="L10" s="743"/>
      <c r="M10" s="743"/>
      <c r="N10" s="743"/>
    </row>
    <row r="11" spans="1:32" x14ac:dyDescent="0.15">
      <c r="A11" s="23"/>
      <c r="B11" s="1"/>
      <c r="C11" s="1"/>
      <c r="D11" s="1"/>
      <c r="E11" s="1"/>
      <c r="F11" s="1"/>
      <c r="G11" s="1"/>
      <c r="H11" s="1"/>
      <c r="I11" s="1"/>
      <c r="J11" s="1"/>
      <c r="K11" s="1"/>
      <c r="L11" s="1"/>
      <c r="M11" s="1"/>
      <c r="N11" s="1"/>
    </row>
    <row r="12" spans="1:32" x14ac:dyDescent="0.15">
      <c r="A12" s="23" t="s">
        <v>991</v>
      </c>
      <c r="B12" s="1" t="s">
        <v>992</v>
      </c>
      <c r="C12" s="1"/>
      <c r="D12" s="1"/>
      <c r="E12" s="1"/>
      <c r="F12" s="1"/>
      <c r="G12" s="1"/>
      <c r="H12" s="1"/>
      <c r="I12" s="1"/>
      <c r="J12" s="1"/>
      <c r="K12" s="1"/>
      <c r="L12" s="1"/>
      <c r="M12" s="1"/>
      <c r="N12" s="1"/>
    </row>
    <row r="13" spans="1:32" x14ac:dyDescent="0.15">
      <c r="A13" s="23"/>
      <c r="B13" s="986" t="s">
        <v>48</v>
      </c>
      <c r="C13" s="926"/>
      <c r="D13" s="977" t="s">
        <v>985</v>
      </c>
      <c r="E13" s="978"/>
      <c r="F13" s="978"/>
      <c r="G13" s="978"/>
      <c r="H13" s="978"/>
      <c r="I13" s="978"/>
      <c r="J13" s="979"/>
      <c r="K13" s="977" t="s">
        <v>101</v>
      </c>
      <c r="L13" s="903"/>
      <c r="M13" s="903"/>
      <c r="N13" s="926"/>
      <c r="O13" s="977" t="s">
        <v>986</v>
      </c>
      <c r="P13" s="903"/>
      <c r="Q13" s="903"/>
      <c r="R13" s="903"/>
      <c r="S13" s="903"/>
      <c r="T13" s="903"/>
      <c r="U13" s="903"/>
      <c r="V13" s="903"/>
      <c r="W13" s="903"/>
      <c r="X13" s="903"/>
      <c r="Y13" s="903"/>
      <c r="Z13" s="903"/>
      <c r="AA13" s="903"/>
      <c r="AB13" s="903"/>
      <c r="AC13" s="903"/>
      <c r="AD13" s="903"/>
      <c r="AE13" s="926"/>
      <c r="AF13" s="772" t="s">
        <v>128</v>
      </c>
    </row>
    <row r="14" spans="1:32" ht="40.5" customHeight="1" x14ac:dyDescent="0.15">
      <c r="A14" s="23"/>
      <c r="B14" s="789" t="s">
        <v>997</v>
      </c>
      <c r="C14" s="853"/>
      <c r="D14" s="285" t="str">
        <f>IF($D$9="","",VLOOKUP($D$9,G_潜水船_映像・画像,2,FALSE))</f>
        <v/>
      </c>
      <c r="E14" s="286" t="str">
        <f>IF($D$9="","",VLOOKUP($D$9,G_潜水船_映像・画像,3,FALSE))</f>
        <v/>
      </c>
      <c r="F14" s="286" t="str">
        <f>IF($D$9="","",VLOOKUP($D$9,G_潜水船_映像・画像,4,FALSE))</f>
        <v/>
      </c>
      <c r="G14" s="286" t="str">
        <f>IF($D$9="","",VLOOKUP($D$9,G_潜水船_映像・画像,5,FALSE))</f>
        <v/>
      </c>
      <c r="H14" s="286" t="str">
        <f>IF($D$9="","",VLOOKUP($D$9,G_潜水船_映像・画像,6,FALSE))</f>
        <v/>
      </c>
      <c r="I14" s="286" t="str">
        <f>IF($D$9="","",VLOOKUP($D$9,G_潜水船_映像・画像,7,FALSE))</f>
        <v/>
      </c>
      <c r="J14" s="287" t="s">
        <v>46</v>
      </c>
      <c r="K14" s="1007" t="str">
        <f>IF($D$9="","",VLOOKUP($D$9,G_潜水船_映像・画像,8,FALSE))</f>
        <v/>
      </c>
      <c r="L14" s="988" t="str">
        <f>IF($D$9="","",VLOOKUP($D$9,G_潜水船_映像・画像,9,FALSE))</f>
        <v/>
      </c>
      <c r="M14" s="988" t="str">
        <f>IF($D$9="","",VLOOKUP($D$9,G_潜水船_映像・画像,10,FALSE))</f>
        <v/>
      </c>
      <c r="N14" s="301" t="str">
        <f>IF($D$9="","",VLOOKUP($D$9,G_潜水船_映像・画像,11,FALSE))</f>
        <v/>
      </c>
      <c r="O14" s="1009" t="str">
        <f>IF($D$9="","",VLOOKUP($D$9,G_潜水船_データ,2,FALSE))</f>
        <v/>
      </c>
      <c r="P14" s="1002" t="str">
        <f>IF($D$9="","",VLOOKUP($D$9,G_潜水船_データ,3,FALSE))</f>
        <v/>
      </c>
      <c r="Q14" s="1002" t="str">
        <f>IF($D$9="","",VLOOKUP($D$9,G_潜水船_データ,4,FALSE))</f>
        <v/>
      </c>
      <c r="R14" s="1002" t="str">
        <f>IF($D$9="","",VLOOKUP($D$9,G_潜水船_データ,5,FALSE))</f>
        <v/>
      </c>
      <c r="S14" s="1002" t="str">
        <f>IF($D$9="","",VLOOKUP($D$9,G_潜水船_データ,6,FALSE))</f>
        <v/>
      </c>
      <c r="T14" s="1002" t="str">
        <f>IF($D$9="","",VLOOKUP($D$9,G_潜水船_データ,7,FALSE))</f>
        <v/>
      </c>
      <c r="U14" s="1002" t="str">
        <f>IF($D$9="","",VLOOKUP($D$9,G_潜水船_データ,8,FALSE))</f>
        <v/>
      </c>
      <c r="V14" s="1002" t="str">
        <f>IF($D$9="","",VLOOKUP($D$9,G_潜水船_データ,9,FALSE))</f>
        <v/>
      </c>
      <c r="W14" s="1002" t="str">
        <f>IF($D$9="","",VLOOKUP($D$9,G_潜水船_データ,10,FALSE))</f>
        <v/>
      </c>
      <c r="X14" s="1002" t="str">
        <f>IF($D$9="","",VLOOKUP($D$9,G_潜水船_データ,11,FALSE))</f>
        <v/>
      </c>
      <c r="Y14" s="1002" t="str">
        <f>IF($D$9="","",VLOOKUP($D$9,G_潜水船_データ,12,FALSE))</f>
        <v/>
      </c>
      <c r="Z14" s="1002" t="str">
        <f>IF($D$9="","",VLOOKUP($D$9,G_潜水船_データ,13,FALSE))</f>
        <v/>
      </c>
      <c r="AA14" s="1002" t="str">
        <f>IF($D$9="","",VLOOKUP($D$9,G_潜水船_データ,14,FALSE))</f>
        <v/>
      </c>
      <c r="AB14" s="1002" t="str">
        <f>IF($D$9="","",VLOOKUP($D$9,G_潜水船_データ,15,FALSE))</f>
        <v/>
      </c>
      <c r="AC14" s="1002" t="str">
        <f>IF($D$9="","",VLOOKUP($D$9,G_潜水船_データ,16,FALSE))</f>
        <v/>
      </c>
      <c r="AD14" s="286" t="s">
        <v>680</v>
      </c>
      <c r="AE14" s="287" t="s">
        <v>46</v>
      </c>
      <c r="AF14" s="1004"/>
    </row>
    <row r="15" spans="1:32" ht="27" customHeight="1" x14ac:dyDescent="0.15">
      <c r="A15" s="23"/>
      <c r="B15" s="155"/>
      <c r="C15" s="311" t="s">
        <v>996</v>
      </c>
      <c r="D15" s="395"/>
      <c r="E15" s="496"/>
      <c r="F15" s="496"/>
      <c r="G15" s="496"/>
      <c r="H15" s="496"/>
      <c r="I15" s="496"/>
      <c r="J15" s="284"/>
      <c r="K15" s="1008" t="str">
        <f>IF($D$9="","",VLOOKUP($D$9,G_潜水船_映像・画像,7,FALSE))</f>
        <v/>
      </c>
      <c r="L15" s="989" t="str">
        <f>IF($D$9="","",VLOOKUP($D$9,G_潜水船_映像・画像,7,FALSE))</f>
        <v/>
      </c>
      <c r="M15" s="989" t="str">
        <f>IF($D$9="","",VLOOKUP($D$9,G_潜水船_映像・画像,7,FALSE))</f>
        <v/>
      </c>
      <c r="N15" s="304"/>
      <c r="O15" s="1010"/>
      <c r="P15" s="1003"/>
      <c r="Q15" s="1003"/>
      <c r="R15" s="1003"/>
      <c r="S15" s="1003"/>
      <c r="T15" s="1003"/>
      <c r="U15" s="1003"/>
      <c r="V15" s="1003"/>
      <c r="W15" s="1003"/>
      <c r="X15" s="1003"/>
      <c r="Y15" s="1003"/>
      <c r="Z15" s="1003"/>
      <c r="AA15" s="1003"/>
      <c r="AB15" s="1003"/>
      <c r="AC15" s="1003"/>
      <c r="AD15" s="144"/>
      <c r="AE15" s="284"/>
      <c r="AF15" s="1005"/>
    </row>
    <row r="16" spans="1:32" x14ac:dyDescent="0.15">
      <c r="A16" s="23"/>
      <c r="B16" s="996" t="s">
        <v>984</v>
      </c>
      <c r="C16" s="302"/>
      <c r="D16" s="288"/>
      <c r="E16" s="296"/>
      <c r="F16" s="296"/>
      <c r="G16" s="290"/>
      <c r="H16" s="296"/>
      <c r="I16" s="290"/>
      <c r="J16" s="297"/>
      <c r="K16" s="289"/>
      <c r="L16" s="296"/>
      <c r="M16" s="296"/>
      <c r="N16" s="302"/>
      <c r="O16" s="418"/>
      <c r="P16" s="502"/>
      <c r="Q16" s="502"/>
      <c r="R16" s="502"/>
      <c r="S16" s="502"/>
      <c r="T16" s="502"/>
      <c r="U16" s="502"/>
      <c r="V16" s="502"/>
      <c r="W16" s="502"/>
      <c r="X16" s="502"/>
      <c r="Y16" s="502"/>
      <c r="Z16" s="502"/>
      <c r="AA16" s="502"/>
      <c r="AB16" s="502"/>
      <c r="AC16" s="502"/>
      <c r="AD16" s="502"/>
      <c r="AE16" s="419"/>
      <c r="AF16" s="298"/>
    </row>
    <row r="17" spans="1:32" x14ac:dyDescent="0.15">
      <c r="A17" s="23"/>
      <c r="B17" s="997"/>
      <c r="C17" s="303"/>
      <c r="D17" s="291"/>
      <c r="E17" s="157"/>
      <c r="F17" s="157"/>
      <c r="G17" s="293"/>
      <c r="H17" s="157"/>
      <c r="I17" s="293"/>
      <c r="J17" s="299"/>
      <c r="K17" s="292"/>
      <c r="L17" s="157"/>
      <c r="M17" s="157"/>
      <c r="N17" s="303"/>
      <c r="O17" s="420"/>
      <c r="P17" s="503"/>
      <c r="Q17" s="503"/>
      <c r="R17" s="503"/>
      <c r="S17" s="503"/>
      <c r="T17" s="503"/>
      <c r="U17" s="503"/>
      <c r="V17" s="503"/>
      <c r="W17" s="503"/>
      <c r="X17" s="503"/>
      <c r="Y17" s="503"/>
      <c r="Z17" s="503"/>
      <c r="AA17" s="503"/>
      <c r="AB17" s="503"/>
      <c r="AC17" s="503"/>
      <c r="AD17" s="503"/>
      <c r="AE17" s="421"/>
      <c r="AF17" s="150"/>
    </row>
    <row r="18" spans="1:32" x14ac:dyDescent="0.15">
      <c r="A18" s="23"/>
      <c r="B18" s="997"/>
      <c r="C18" s="303"/>
      <c r="D18" s="291"/>
      <c r="E18" s="157"/>
      <c r="F18" s="157"/>
      <c r="G18" s="293"/>
      <c r="H18" s="157"/>
      <c r="I18" s="293"/>
      <c r="J18" s="299"/>
      <c r="K18" s="292"/>
      <c r="L18" s="157"/>
      <c r="M18" s="157"/>
      <c r="N18" s="303"/>
      <c r="O18" s="420"/>
      <c r="P18" s="503"/>
      <c r="Q18" s="503"/>
      <c r="R18" s="503"/>
      <c r="S18" s="503"/>
      <c r="T18" s="503"/>
      <c r="U18" s="503"/>
      <c r="V18" s="503"/>
      <c r="W18" s="503"/>
      <c r="X18" s="503"/>
      <c r="Y18" s="503"/>
      <c r="Z18" s="503"/>
      <c r="AA18" s="503"/>
      <c r="AB18" s="503"/>
      <c r="AC18" s="503"/>
      <c r="AD18" s="503"/>
      <c r="AE18" s="421"/>
      <c r="AF18" s="150"/>
    </row>
    <row r="19" spans="1:32" x14ac:dyDescent="0.15">
      <c r="A19" s="23"/>
      <c r="B19" s="997"/>
      <c r="C19" s="303"/>
      <c r="D19" s="291"/>
      <c r="E19" s="157"/>
      <c r="F19" s="157"/>
      <c r="G19" s="293"/>
      <c r="H19" s="157"/>
      <c r="I19" s="293"/>
      <c r="J19" s="299"/>
      <c r="K19" s="292"/>
      <c r="L19" s="157"/>
      <c r="M19" s="157"/>
      <c r="N19" s="303"/>
      <c r="O19" s="420"/>
      <c r="P19" s="503"/>
      <c r="Q19" s="503"/>
      <c r="R19" s="503"/>
      <c r="S19" s="503"/>
      <c r="T19" s="503"/>
      <c r="U19" s="503"/>
      <c r="V19" s="503"/>
      <c r="W19" s="503"/>
      <c r="X19" s="503"/>
      <c r="Y19" s="503"/>
      <c r="Z19" s="503"/>
      <c r="AA19" s="503"/>
      <c r="AB19" s="503"/>
      <c r="AC19" s="503"/>
      <c r="AD19" s="503"/>
      <c r="AE19" s="421"/>
      <c r="AF19" s="150"/>
    </row>
    <row r="20" spans="1:32" x14ac:dyDescent="0.15">
      <c r="A20" s="23"/>
      <c r="B20" s="997"/>
      <c r="C20" s="303"/>
      <c r="D20" s="293"/>
      <c r="E20" s="293"/>
      <c r="F20" s="293"/>
      <c r="G20" s="293"/>
      <c r="H20" s="293"/>
      <c r="I20" s="293"/>
      <c r="J20" s="299"/>
      <c r="K20" s="292"/>
      <c r="L20" s="157"/>
      <c r="M20" s="157"/>
      <c r="N20" s="303"/>
      <c r="O20" s="420"/>
      <c r="P20" s="503"/>
      <c r="Q20" s="503"/>
      <c r="R20" s="503"/>
      <c r="S20" s="503"/>
      <c r="T20" s="503"/>
      <c r="U20" s="503"/>
      <c r="V20" s="503"/>
      <c r="W20" s="503"/>
      <c r="X20" s="503"/>
      <c r="Y20" s="503"/>
      <c r="Z20" s="503"/>
      <c r="AA20" s="503"/>
      <c r="AB20" s="503"/>
      <c r="AC20" s="503"/>
      <c r="AD20" s="503"/>
      <c r="AE20" s="421"/>
      <c r="AF20" s="150"/>
    </row>
    <row r="21" spans="1:32" x14ac:dyDescent="0.15">
      <c r="A21" s="23"/>
      <c r="B21" s="997"/>
      <c r="C21" s="303"/>
      <c r="D21" s="293"/>
      <c r="E21" s="293"/>
      <c r="F21" s="293"/>
      <c r="G21" s="293"/>
      <c r="H21" s="293"/>
      <c r="I21" s="293"/>
      <c r="J21" s="299"/>
      <c r="K21" s="292"/>
      <c r="L21" s="157"/>
      <c r="M21" s="157"/>
      <c r="N21" s="303"/>
      <c r="O21" s="420"/>
      <c r="P21" s="503"/>
      <c r="Q21" s="503"/>
      <c r="R21" s="503"/>
      <c r="S21" s="503"/>
      <c r="T21" s="503"/>
      <c r="U21" s="503"/>
      <c r="V21" s="503"/>
      <c r="W21" s="503"/>
      <c r="X21" s="503"/>
      <c r="Y21" s="503"/>
      <c r="Z21" s="503"/>
      <c r="AA21" s="503"/>
      <c r="AB21" s="503"/>
      <c r="AC21" s="503"/>
      <c r="AD21" s="503"/>
      <c r="AE21" s="421"/>
      <c r="AF21" s="150"/>
    </row>
    <row r="22" spans="1:32" x14ac:dyDescent="0.15">
      <c r="A22" s="23"/>
      <c r="B22" s="997"/>
      <c r="C22" s="303"/>
      <c r="D22" s="293"/>
      <c r="E22" s="293"/>
      <c r="F22" s="293"/>
      <c r="G22" s="293"/>
      <c r="H22" s="293"/>
      <c r="I22" s="293"/>
      <c r="J22" s="299"/>
      <c r="K22" s="292"/>
      <c r="L22" s="157"/>
      <c r="M22" s="157"/>
      <c r="N22" s="303"/>
      <c r="O22" s="420"/>
      <c r="P22" s="503"/>
      <c r="Q22" s="503"/>
      <c r="R22" s="503"/>
      <c r="S22" s="503"/>
      <c r="T22" s="503"/>
      <c r="U22" s="503"/>
      <c r="V22" s="503"/>
      <c r="W22" s="503"/>
      <c r="X22" s="503"/>
      <c r="Y22" s="503"/>
      <c r="Z22" s="503"/>
      <c r="AA22" s="503"/>
      <c r="AB22" s="503"/>
      <c r="AC22" s="503"/>
      <c r="AD22" s="503"/>
      <c r="AE22" s="421"/>
      <c r="AF22" s="150"/>
    </row>
    <row r="23" spans="1:32" x14ac:dyDescent="0.15">
      <c r="A23" s="23"/>
      <c r="B23" s="997"/>
      <c r="C23" s="303"/>
      <c r="D23" s="293"/>
      <c r="E23" s="293"/>
      <c r="F23" s="293"/>
      <c r="G23" s="293"/>
      <c r="H23" s="293"/>
      <c r="I23" s="293"/>
      <c r="J23" s="299"/>
      <c r="K23" s="292"/>
      <c r="L23" s="157"/>
      <c r="M23" s="157"/>
      <c r="N23" s="303"/>
      <c r="O23" s="420"/>
      <c r="P23" s="503"/>
      <c r="Q23" s="503"/>
      <c r="R23" s="503"/>
      <c r="S23" s="503"/>
      <c r="T23" s="503"/>
      <c r="U23" s="503"/>
      <c r="V23" s="503"/>
      <c r="W23" s="503"/>
      <c r="X23" s="503"/>
      <c r="Y23" s="503"/>
      <c r="Z23" s="503"/>
      <c r="AA23" s="503"/>
      <c r="AB23" s="503"/>
      <c r="AC23" s="503"/>
      <c r="AD23" s="503"/>
      <c r="AE23" s="421"/>
      <c r="AF23" s="150"/>
    </row>
    <row r="24" spans="1:32" x14ac:dyDescent="0.15">
      <c r="A24" s="23"/>
      <c r="B24" s="997"/>
      <c r="C24" s="303"/>
      <c r="D24" s="293"/>
      <c r="E24" s="293"/>
      <c r="F24" s="293"/>
      <c r="G24" s="293"/>
      <c r="H24" s="293"/>
      <c r="I24" s="293"/>
      <c r="J24" s="299"/>
      <c r="K24" s="292"/>
      <c r="L24" s="157"/>
      <c r="M24" s="157"/>
      <c r="N24" s="303"/>
      <c r="O24" s="420"/>
      <c r="P24" s="503"/>
      <c r="Q24" s="503"/>
      <c r="R24" s="503"/>
      <c r="S24" s="503"/>
      <c r="T24" s="503"/>
      <c r="U24" s="503"/>
      <c r="V24" s="503"/>
      <c r="W24" s="503"/>
      <c r="X24" s="503"/>
      <c r="Y24" s="503"/>
      <c r="Z24" s="503"/>
      <c r="AA24" s="503"/>
      <c r="AB24" s="503"/>
      <c r="AC24" s="503"/>
      <c r="AD24" s="503"/>
      <c r="AE24" s="421"/>
      <c r="AF24" s="150"/>
    </row>
    <row r="25" spans="1:32" x14ac:dyDescent="0.15">
      <c r="A25" s="23"/>
      <c r="B25" s="997"/>
      <c r="C25" s="303"/>
      <c r="D25" s="293"/>
      <c r="E25" s="293"/>
      <c r="F25" s="293"/>
      <c r="G25" s="293"/>
      <c r="H25" s="293"/>
      <c r="I25" s="293"/>
      <c r="J25" s="299"/>
      <c r="K25" s="292"/>
      <c r="L25" s="157"/>
      <c r="M25" s="157"/>
      <c r="N25" s="303"/>
      <c r="O25" s="420"/>
      <c r="P25" s="503"/>
      <c r="Q25" s="503"/>
      <c r="R25" s="503"/>
      <c r="S25" s="503"/>
      <c r="T25" s="503"/>
      <c r="U25" s="503"/>
      <c r="V25" s="503"/>
      <c r="W25" s="503"/>
      <c r="X25" s="503"/>
      <c r="Y25" s="503"/>
      <c r="Z25" s="503"/>
      <c r="AA25" s="503"/>
      <c r="AB25" s="503"/>
      <c r="AC25" s="503"/>
      <c r="AD25" s="503"/>
      <c r="AE25" s="421"/>
      <c r="AF25" s="150"/>
    </row>
    <row r="26" spans="1:32" x14ac:dyDescent="0.15">
      <c r="A26" s="23"/>
      <c r="B26" s="997"/>
      <c r="C26" s="303"/>
      <c r="D26" s="293"/>
      <c r="E26" s="293"/>
      <c r="F26" s="293"/>
      <c r="G26" s="293"/>
      <c r="H26" s="293"/>
      <c r="I26" s="293"/>
      <c r="J26" s="299"/>
      <c r="K26" s="292"/>
      <c r="L26" s="157"/>
      <c r="M26" s="157"/>
      <c r="N26" s="303"/>
      <c r="O26" s="420"/>
      <c r="P26" s="503"/>
      <c r="Q26" s="503"/>
      <c r="R26" s="503"/>
      <c r="S26" s="503"/>
      <c r="T26" s="503"/>
      <c r="U26" s="503"/>
      <c r="V26" s="503"/>
      <c r="W26" s="503"/>
      <c r="X26" s="503"/>
      <c r="Y26" s="503"/>
      <c r="Z26" s="503"/>
      <c r="AA26" s="503"/>
      <c r="AB26" s="503"/>
      <c r="AC26" s="503"/>
      <c r="AD26" s="503"/>
      <c r="AE26" s="421"/>
      <c r="AF26" s="150"/>
    </row>
    <row r="27" spans="1:32" x14ac:dyDescent="0.15">
      <c r="A27" s="23"/>
      <c r="B27" s="997"/>
      <c r="C27" s="303"/>
      <c r="D27" s="293"/>
      <c r="E27" s="293"/>
      <c r="F27" s="293"/>
      <c r="G27" s="293"/>
      <c r="H27" s="293"/>
      <c r="I27" s="293"/>
      <c r="J27" s="299"/>
      <c r="K27" s="292"/>
      <c r="L27" s="157"/>
      <c r="M27" s="157"/>
      <c r="N27" s="303"/>
      <c r="O27" s="420"/>
      <c r="P27" s="503"/>
      <c r="Q27" s="503"/>
      <c r="R27" s="503"/>
      <c r="S27" s="503"/>
      <c r="T27" s="503"/>
      <c r="U27" s="503"/>
      <c r="V27" s="503"/>
      <c r="W27" s="503"/>
      <c r="X27" s="503"/>
      <c r="Y27" s="503"/>
      <c r="Z27" s="503"/>
      <c r="AA27" s="503"/>
      <c r="AB27" s="503"/>
      <c r="AC27" s="503"/>
      <c r="AD27" s="503"/>
      <c r="AE27" s="421"/>
      <c r="AF27" s="150"/>
    </row>
    <row r="28" spans="1:32" x14ac:dyDescent="0.15">
      <c r="A28" s="23"/>
      <c r="B28" s="997"/>
      <c r="C28" s="303"/>
      <c r="D28" s="293"/>
      <c r="E28" s="293"/>
      <c r="F28" s="293"/>
      <c r="G28" s="293"/>
      <c r="H28" s="293"/>
      <c r="I28" s="293"/>
      <c r="J28" s="299"/>
      <c r="K28" s="292"/>
      <c r="L28" s="157"/>
      <c r="M28" s="157"/>
      <c r="N28" s="303"/>
      <c r="O28" s="420"/>
      <c r="P28" s="503"/>
      <c r="Q28" s="503"/>
      <c r="R28" s="503"/>
      <c r="S28" s="503"/>
      <c r="T28" s="503"/>
      <c r="U28" s="503"/>
      <c r="V28" s="503"/>
      <c r="W28" s="503"/>
      <c r="X28" s="503"/>
      <c r="Y28" s="503"/>
      <c r="Z28" s="503"/>
      <c r="AA28" s="503"/>
      <c r="AB28" s="503"/>
      <c r="AC28" s="503"/>
      <c r="AD28" s="503"/>
      <c r="AE28" s="421"/>
      <c r="AF28" s="150"/>
    </row>
    <row r="29" spans="1:32" x14ac:dyDescent="0.15">
      <c r="A29" s="23"/>
      <c r="B29" s="997"/>
      <c r="C29" s="303"/>
      <c r="D29" s="293"/>
      <c r="E29" s="293"/>
      <c r="F29" s="293"/>
      <c r="G29" s="293"/>
      <c r="H29" s="293"/>
      <c r="I29" s="293"/>
      <c r="J29" s="299"/>
      <c r="K29" s="292"/>
      <c r="L29" s="157"/>
      <c r="M29" s="157"/>
      <c r="N29" s="303"/>
      <c r="O29" s="420"/>
      <c r="P29" s="503"/>
      <c r="Q29" s="503"/>
      <c r="R29" s="503"/>
      <c r="S29" s="503"/>
      <c r="T29" s="503"/>
      <c r="U29" s="503"/>
      <c r="V29" s="503"/>
      <c r="W29" s="503"/>
      <c r="X29" s="503"/>
      <c r="Y29" s="503"/>
      <c r="Z29" s="503"/>
      <c r="AA29" s="503"/>
      <c r="AB29" s="503"/>
      <c r="AC29" s="503"/>
      <c r="AD29" s="503"/>
      <c r="AE29" s="421"/>
      <c r="AF29" s="150"/>
    </row>
    <row r="30" spans="1:32" x14ac:dyDescent="0.15">
      <c r="A30" s="23"/>
      <c r="B30" s="997"/>
      <c r="C30" s="303"/>
      <c r="D30" s="293"/>
      <c r="E30" s="293"/>
      <c r="F30" s="293"/>
      <c r="G30" s="293"/>
      <c r="H30" s="293"/>
      <c r="I30" s="293"/>
      <c r="J30" s="299"/>
      <c r="K30" s="292"/>
      <c r="L30" s="157"/>
      <c r="M30" s="157"/>
      <c r="N30" s="303"/>
      <c r="O30" s="420"/>
      <c r="P30" s="503"/>
      <c r="Q30" s="503"/>
      <c r="R30" s="503"/>
      <c r="S30" s="503"/>
      <c r="T30" s="503"/>
      <c r="U30" s="503"/>
      <c r="V30" s="503"/>
      <c r="W30" s="503"/>
      <c r="X30" s="503"/>
      <c r="Y30" s="503"/>
      <c r="Z30" s="503"/>
      <c r="AA30" s="503"/>
      <c r="AB30" s="503"/>
      <c r="AC30" s="503"/>
      <c r="AD30" s="503"/>
      <c r="AE30" s="421"/>
      <c r="AF30" s="150"/>
    </row>
    <row r="31" spans="1:32" x14ac:dyDescent="0.15">
      <c r="A31" s="23"/>
      <c r="B31" s="997"/>
      <c r="C31" s="303"/>
      <c r="D31" s="293"/>
      <c r="E31" s="293"/>
      <c r="F31" s="293"/>
      <c r="G31" s="293"/>
      <c r="H31" s="293"/>
      <c r="I31" s="293"/>
      <c r="J31" s="299"/>
      <c r="K31" s="292"/>
      <c r="L31" s="157"/>
      <c r="M31" s="157"/>
      <c r="N31" s="303"/>
      <c r="O31" s="420"/>
      <c r="P31" s="503"/>
      <c r="Q31" s="503"/>
      <c r="R31" s="503"/>
      <c r="S31" s="503"/>
      <c r="T31" s="503"/>
      <c r="U31" s="503"/>
      <c r="V31" s="503"/>
      <c r="W31" s="503"/>
      <c r="X31" s="503"/>
      <c r="Y31" s="503"/>
      <c r="Z31" s="503"/>
      <c r="AA31" s="503"/>
      <c r="AB31" s="503"/>
      <c r="AC31" s="503"/>
      <c r="AD31" s="503"/>
      <c r="AE31" s="421"/>
      <c r="AF31" s="150"/>
    </row>
    <row r="32" spans="1:32" x14ac:dyDescent="0.15">
      <c r="A32" s="23"/>
      <c r="B32" s="997"/>
      <c r="C32" s="303"/>
      <c r="D32" s="293"/>
      <c r="E32" s="293"/>
      <c r="F32" s="293"/>
      <c r="G32" s="293"/>
      <c r="H32" s="293"/>
      <c r="I32" s="293"/>
      <c r="J32" s="299"/>
      <c r="K32" s="292"/>
      <c r="L32" s="157"/>
      <c r="M32" s="157"/>
      <c r="N32" s="303"/>
      <c r="O32" s="420"/>
      <c r="P32" s="503"/>
      <c r="Q32" s="503"/>
      <c r="R32" s="503"/>
      <c r="S32" s="503"/>
      <c r="T32" s="503"/>
      <c r="U32" s="503"/>
      <c r="V32" s="503"/>
      <c r="W32" s="503"/>
      <c r="X32" s="503"/>
      <c r="Y32" s="503"/>
      <c r="Z32" s="503"/>
      <c r="AA32" s="503"/>
      <c r="AB32" s="503"/>
      <c r="AC32" s="503"/>
      <c r="AD32" s="503"/>
      <c r="AE32" s="421"/>
      <c r="AF32" s="150"/>
    </row>
    <row r="33" spans="1:32" x14ac:dyDescent="0.15">
      <c r="A33" s="23"/>
      <c r="B33" s="997"/>
      <c r="C33" s="303"/>
      <c r="D33" s="293"/>
      <c r="E33" s="293"/>
      <c r="F33" s="293"/>
      <c r="G33" s="293"/>
      <c r="H33" s="293"/>
      <c r="I33" s="293"/>
      <c r="J33" s="299"/>
      <c r="K33" s="292"/>
      <c r="L33" s="157"/>
      <c r="M33" s="157"/>
      <c r="N33" s="303"/>
      <c r="O33" s="420"/>
      <c r="P33" s="503"/>
      <c r="Q33" s="503"/>
      <c r="R33" s="503"/>
      <c r="S33" s="503"/>
      <c r="T33" s="503"/>
      <c r="U33" s="503"/>
      <c r="V33" s="503"/>
      <c r="W33" s="503"/>
      <c r="X33" s="503"/>
      <c r="Y33" s="503"/>
      <c r="Z33" s="503"/>
      <c r="AA33" s="503"/>
      <c r="AB33" s="503"/>
      <c r="AC33" s="503"/>
      <c r="AD33" s="503"/>
      <c r="AE33" s="421"/>
      <c r="AF33" s="150"/>
    </row>
    <row r="34" spans="1:32" x14ac:dyDescent="0.15">
      <c r="A34" s="23"/>
      <c r="B34" s="997"/>
      <c r="C34" s="303"/>
      <c r="D34" s="293"/>
      <c r="E34" s="293"/>
      <c r="F34" s="293"/>
      <c r="G34" s="293"/>
      <c r="H34" s="293"/>
      <c r="I34" s="293"/>
      <c r="J34" s="299"/>
      <c r="K34" s="292"/>
      <c r="L34" s="157"/>
      <c r="M34" s="157"/>
      <c r="N34" s="303"/>
      <c r="O34" s="420"/>
      <c r="P34" s="503"/>
      <c r="Q34" s="503"/>
      <c r="R34" s="503"/>
      <c r="S34" s="503"/>
      <c r="T34" s="503"/>
      <c r="U34" s="503"/>
      <c r="V34" s="503"/>
      <c r="W34" s="503"/>
      <c r="X34" s="503"/>
      <c r="Y34" s="503"/>
      <c r="Z34" s="503"/>
      <c r="AA34" s="503"/>
      <c r="AB34" s="503"/>
      <c r="AC34" s="503"/>
      <c r="AD34" s="503"/>
      <c r="AE34" s="421"/>
      <c r="AF34" s="150"/>
    </row>
    <row r="35" spans="1:32" x14ac:dyDescent="0.15">
      <c r="A35" s="23"/>
      <c r="B35" s="997"/>
      <c r="C35" s="303"/>
      <c r="D35" s="293"/>
      <c r="E35" s="293"/>
      <c r="F35" s="293"/>
      <c r="G35" s="293"/>
      <c r="H35" s="293"/>
      <c r="I35" s="293"/>
      <c r="J35" s="299"/>
      <c r="K35" s="292"/>
      <c r="L35" s="157"/>
      <c r="M35" s="157"/>
      <c r="N35" s="303"/>
      <c r="O35" s="420"/>
      <c r="P35" s="503"/>
      <c r="Q35" s="503"/>
      <c r="R35" s="503"/>
      <c r="S35" s="503"/>
      <c r="T35" s="503"/>
      <c r="U35" s="503"/>
      <c r="V35" s="503"/>
      <c r="W35" s="503"/>
      <c r="X35" s="503"/>
      <c r="Y35" s="503"/>
      <c r="Z35" s="503"/>
      <c r="AA35" s="503"/>
      <c r="AB35" s="503"/>
      <c r="AC35" s="503"/>
      <c r="AD35" s="503"/>
      <c r="AE35" s="421"/>
      <c r="AF35" s="150"/>
    </row>
    <row r="36" spans="1:32" x14ac:dyDescent="0.15">
      <c r="A36" s="23"/>
      <c r="B36" s="997"/>
      <c r="C36" s="303"/>
      <c r="D36" s="293"/>
      <c r="E36" s="293"/>
      <c r="F36" s="293"/>
      <c r="G36" s="293"/>
      <c r="H36" s="293"/>
      <c r="I36" s="293"/>
      <c r="J36" s="299"/>
      <c r="K36" s="292"/>
      <c r="L36" s="157"/>
      <c r="M36" s="157"/>
      <c r="N36" s="303"/>
      <c r="O36" s="420"/>
      <c r="P36" s="503"/>
      <c r="Q36" s="503"/>
      <c r="R36" s="503"/>
      <c r="S36" s="503"/>
      <c r="T36" s="503"/>
      <c r="U36" s="503"/>
      <c r="V36" s="503"/>
      <c r="W36" s="503"/>
      <c r="X36" s="503"/>
      <c r="Y36" s="503"/>
      <c r="Z36" s="503"/>
      <c r="AA36" s="503"/>
      <c r="AB36" s="503"/>
      <c r="AC36" s="503"/>
      <c r="AD36" s="503"/>
      <c r="AE36" s="421"/>
      <c r="AF36" s="150"/>
    </row>
    <row r="37" spans="1:32" x14ac:dyDescent="0.15">
      <c r="A37" s="23"/>
      <c r="B37" s="997"/>
      <c r="C37" s="303"/>
      <c r="D37" s="293"/>
      <c r="E37" s="293"/>
      <c r="F37" s="293"/>
      <c r="G37" s="293"/>
      <c r="H37" s="293"/>
      <c r="I37" s="293"/>
      <c r="J37" s="299"/>
      <c r="K37" s="292"/>
      <c r="L37" s="157"/>
      <c r="M37" s="157"/>
      <c r="N37" s="303"/>
      <c r="O37" s="420"/>
      <c r="P37" s="503"/>
      <c r="Q37" s="503"/>
      <c r="R37" s="503"/>
      <c r="S37" s="503"/>
      <c r="T37" s="503"/>
      <c r="U37" s="503"/>
      <c r="V37" s="503"/>
      <c r="W37" s="503"/>
      <c r="X37" s="503"/>
      <c r="Y37" s="503"/>
      <c r="Z37" s="503"/>
      <c r="AA37" s="503"/>
      <c r="AB37" s="503"/>
      <c r="AC37" s="503"/>
      <c r="AD37" s="503"/>
      <c r="AE37" s="421"/>
      <c r="AF37" s="150"/>
    </row>
    <row r="38" spans="1:32" x14ac:dyDescent="0.15">
      <c r="A38" s="23"/>
      <c r="B38" s="997"/>
      <c r="C38" s="303"/>
      <c r="D38" s="293"/>
      <c r="E38" s="293"/>
      <c r="F38" s="293"/>
      <c r="G38" s="293"/>
      <c r="H38" s="293"/>
      <c r="I38" s="293"/>
      <c r="J38" s="299"/>
      <c r="K38" s="292"/>
      <c r="L38" s="157"/>
      <c r="M38" s="157"/>
      <c r="N38" s="303"/>
      <c r="O38" s="420"/>
      <c r="P38" s="503"/>
      <c r="Q38" s="503"/>
      <c r="R38" s="503"/>
      <c r="S38" s="503"/>
      <c r="T38" s="503"/>
      <c r="U38" s="503"/>
      <c r="V38" s="503"/>
      <c r="W38" s="503"/>
      <c r="X38" s="503"/>
      <c r="Y38" s="503"/>
      <c r="Z38" s="503"/>
      <c r="AA38" s="503"/>
      <c r="AB38" s="503"/>
      <c r="AC38" s="503"/>
      <c r="AD38" s="503"/>
      <c r="AE38" s="421"/>
      <c r="AF38" s="150"/>
    </row>
    <row r="39" spans="1:32" x14ac:dyDescent="0.15">
      <c r="A39" s="23"/>
      <c r="B39" s="997"/>
      <c r="C39" s="303"/>
      <c r="D39" s="293"/>
      <c r="E39" s="293"/>
      <c r="F39" s="293"/>
      <c r="G39" s="293"/>
      <c r="H39" s="293"/>
      <c r="I39" s="293"/>
      <c r="J39" s="299"/>
      <c r="K39" s="292"/>
      <c r="L39" s="157"/>
      <c r="M39" s="157"/>
      <c r="N39" s="303"/>
      <c r="O39" s="420"/>
      <c r="P39" s="503"/>
      <c r="Q39" s="503"/>
      <c r="R39" s="503"/>
      <c r="S39" s="503"/>
      <c r="T39" s="503"/>
      <c r="U39" s="503"/>
      <c r="V39" s="503"/>
      <c r="W39" s="503"/>
      <c r="X39" s="503"/>
      <c r="Y39" s="503"/>
      <c r="Z39" s="503"/>
      <c r="AA39" s="503"/>
      <c r="AB39" s="503"/>
      <c r="AC39" s="503"/>
      <c r="AD39" s="503"/>
      <c r="AE39" s="421"/>
      <c r="AF39" s="150"/>
    </row>
    <row r="40" spans="1:32" x14ac:dyDescent="0.15">
      <c r="A40" s="23"/>
      <c r="B40" s="905"/>
      <c r="C40" s="304"/>
      <c r="D40" s="295"/>
      <c r="E40" s="295"/>
      <c r="F40" s="295"/>
      <c r="G40" s="295"/>
      <c r="H40" s="295"/>
      <c r="I40" s="295"/>
      <c r="J40" s="300"/>
      <c r="K40" s="294"/>
      <c r="L40" s="55"/>
      <c r="M40" s="55"/>
      <c r="N40" s="304"/>
      <c r="O40" s="422"/>
      <c r="P40" s="504"/>
      <c r="Q40" s="504"/>
      <c r="R40" s="504"/>
      <c r="S40" s="504"/>
      <c r="T40" s="504"/>
      <c r="U40" s="504"/>
      <c r="V40" s="504"/>
      <c r="W40" s="504"/>
      <c r="X40" s="504"/>
      <c r="Y40" s="504"/>
      <c r="Z40" s="504"/>
      <c r="AA40" s="504"/>
      <c r="AB40" s="504"/>
      <c r="AC40" s="504"/>
      <c r="AD40" s="504"/>
      <c r="AE40" s="423"/>
      <c r="AF40" s="151"/>
    </row>
    <row r="41" spans="1:32" x14ac:dyDescent="0.15">
      <c r="A41" s="23"/>
      <c r="B41" s="986" t="s">
        <v>7</v>
      </c>
      <c r="C41" s="987"/>
      <c r="D41" s="207">
        <f>SUM(D16:D40)</f>
        <v>0</v>
      </c>
      <c r="E41" s="17">
        <f t="shared" ref="E41:J41" si="0">SUM(E16:E40)</f>
        <v>0</v>
      </c>
      <c r="F41" s="17">
        <f t="shared" si="0"/>
        <v>0</v>
      </c>
      <c r="G41" s="208">
        <f t="shared" si="0"/>
        <v>0</v>
      </c>
      <c r="H41" s="17">
        <f t="shared" si="0"/>
        <v>0</v>
      </c>
      <c r="I41" s="207">
        <f t="shared" si="0"/>
        <v>0</v>
      </c>
      <c r="J41" s="206">
        <f t="shared" si="0"/>
        <v>0</v>
      </c>
      <c r="K41" s="18"/>
      <c r="L41" s="19"/>
      <c r="M41" s="19"/>
      <c r="N41" s="19"/>
    </row>
    <row r="42" spans="1:32" x14ac:dyDescent="0.15">
      <c r="B42" s="642" t="s">
        <v>695</v>
      </c>
      <c r="C42" s="642"/>
      <c r="D42" s="642"/>
      <c r="E42" s="642"/>
      <c r="F42" s="642"/>
      <c r="G42" s="642"/>
      <c r="H42" s="642"/>
      <c r="I42" s="642"/>
      <c r="J42" s="642"/>
      <c r="K42" s="642"/>
      <c r="L42" s="642"/>
      <c r="M42" s="642"/>
      <c r="N42" s="642"/>
    </row>
    <row r="43" spans="1:32" x14ac:dyDescent="0.15">
      <c r="B43" s="642" t="s">
        <v>671</v>
      </c>
      <c r="C43" s="642"/>
      <c r="D43" s="642"/>
      <c r="E43" s="642"/>
      <c r="F43" s="642"/>
      <c r="G43" s="642"/>
      <c r="H43" s="642"/>
      <c r="I43" s="642"/>
      <c r="J43" s="642"/>
      <c r="K43" s="642"/>
      <c r="L43" s="642"/>
      <c r="M43" s="642"/>
      <c r="N43" s="642"/>
    </row>
    <row r="44" spans="1:32" x14ac:dyDescent="0.15">
      <c r="B44" s="642" t="s">
        <v>697</v>
      </c>
      <c r="C44" s="642"/>
      <c r="D44" s="642"/>
      <c r="E44" s="642"/>
      <c r="F44" s="642"/>
      <c r="G44" s="642"/>
      <c r="H44" s="642"/>
      <c r="I44" s="642"/>
      <c r="J44" s="642"/>
      <c r="K44" s="642"/>
      <c r="L44" s="642"/>
      <c r="M44" s="642"/>
      <c r="N44" s="642"/>
    </row>
    <row r="46" spans="1:32" x14ac:dyDescent="0.15">
      <c r="A46" s="23" t="s">
        <v>995</v>
      </c>
      <c r="B46" t="s">
        <v>994</v>
      </c>
    </row>
    <row r="47" spans="1:32" x14ac:dyDescent="0.15">
      <c r="A47" s="23"/>
      <c r="B47" s="782"/>
      <c r="C47" s="817"/>
      <c r="D47" s="789" t="s">
        <v>887</v>
      </c>
      <c r="E47" s="789"/>
      <c r="F47" s="789"/>
      <c r="G47" s="787"/>
      <c r="H47" s="1006" t="s">
        <v>38</v>
      </c>
      <c r="I47" s="765"/>
      <c r="J47" s="309" t="s">
        <v>30</v>
      </c>
      <c r="K47" s="772" t="s">
        <v>128</v>
      </c>
      <c r="L47" s="789"/>
      <c r="M47" s="789"/>
      <c r="N47" s="789"/>
    </row>
    <row r="48" spans="1:32" x14ac:dyDescent="0.15">
      <c r="A48" s="23"/>
      <c r="B48" s="986" t="s">
        <v>189</v>
      </c>
      <c r="C48" s="987"/>
      <c r="D48" s="990" t="str">
        <f>IF($D$9="","",VLOOKUP($D$9,G_潜水船_映像・画像,2,FALSE))</f>
        <v/>
      </c>
      <c r="E48" s="737"/>
      <c r="F48" s="737"/>
      <c r="G48" s="991"/>
      <c r="H48" s="992"/>
      <c r="I48" s="993"/>
      <c r="J48" s="505"/>
      <c r="K48" s="950"/>
      <c r="L48" s="910"/>
      <c r="M48" s="910"/>
      <c r="N48" s="910"/>
    </row>
    <row r="49" spans="1:14" x14ac:dyDescent="0.15">
      <c r="A49" s="23"/>
      <c r="B49" s="986"/>
      <c r="C49" s="987"/>
      <c r="D49" s="998" t="str">
        <f>IF($D$9="","",VLOOKUP($D$9,G_潜水船_映像・画像,3,FALSE))</f>
        <v/>
      </c>
      <c r="E49" s="740"/>
      <c r="F49" s="740"/>
      <c r="G49" s="999"/>
      <c r="H49" s="994"/>
      <c r="I49" s="995"/>
      <c r="J49" s="506"/>
      <c r="K49" s="838"/>
      <c r="L49" s="707"/>
      <c r="M49" s="707"/>
      <c r="N49" s="707"/>
    </row>
    <row r="50" spans="1:14" x14ac:dyDescent="0.15">
      <c r="A50" s="23"/>
      <c r="B50" s="986"/>
      <c r="C50" s="987"/>
      <c r="D50" s="998" t="str">
        <f>IF($D$9="","",VLOOKUP($D$9,G_潜水船_映像・画像,4,FALSE))</f>
        <v/>
      </c>
      <c r="E50" s="740"/>
      <c r="F50" s="740"/>
      <c r="G50" s="999"/>
      <c r="H50" s="994"/>
      <c r="I50" s="995"/>
      <c r="J50" s="506"/>
      <c r="K50" s="838"/>
      <c r="L50" s="707"/>
      <c r="M50" s="707"/>
      <c r="N50" s="707"/>
    </row>
    <row r="51" spans="1:14" x14ac:dyDescent="0.15">
      <c r="A51" s="23"/>
      <c r="B51" s="986"/>
      <c r="C51" s="987"/>
      <c r="D51" s="998" t="str">
        <f>IF($D$9="","",VLOOKUP($D$9,G_潜水船_映像・画像,5,FALSE))</f>
        <v/>
      </c>
      <c r="E51" s="740"/>
      <c r="F51" s="740"/>
      <c r="G51" s="999"/>
      <c r="H51" s="994"/>
      <c r="I51" s="995"/>
      <c r="J51" s="506"/>
      <c r="K51" s="838"/>
      <c r="L51" s="707"/>
      <c r="M51" s="707"/>
      <c r="N51" s="707"/>
    </row>
    <row r="52" spans="1:14" x14ac:dyDescent="0.15">
      <c r="A52" s="23"/>
      <c r="B52" s="986"/>
      <c r="C52" s="987"/>
      <c r="D52" s="998" t="str">
        <f>IF($D$9="","",VLOOKUP($D$9,G_潜水船_映像・画像,6,FALSE))</f>
        <v/>
      </c>
      <c r="E52" s="740"/>
      <c r="F52" s="740"/>
      <c r="G52" s="999"/>
      <c r="H52" s="994"/>
      <c r="I52" s="995"/>
      <c r="J52" s="506"/>
      <c r="K52" s="838"/>
      <c r="L52" s="707"/>
      <c r="M52" s="707"/>
      <c r="N52" s="707"/>
    </row>
    <row r="53" spans="1:14" x14ac:dyDescent="0.15">
      <c r="A53" s="23"/>
      <c r="B53" s="986"/>
      <c r="C53" s="987"/>
      <c r="D53" s="998" t="str">
        <f>IF($D$9="","",VLOOKUP($D$9,G_潜水船_映像・画像,7,FALSE))</f>
        <v/>
      </c>
      <c r="E53" s="740"/>
      <c r="F53" s="740"/>
      <c r="G53" s="999"/>
      <c r="H53" s="994"/>
      <c r="I53" s="995"/>
      <c r="J53" s="506"/>
      <c r="K53" s="838"/>
      <c r="L53" s="707"/>
      <c r="M53" s="707"/>
      <c r="N53" s="707"/>
    </row>
    <row r="54" spans="1:14" x14ac:dyDescent="0.15">
      <c r="A54" s="23"/>
      <c r="B54" s="986"/>
      <c r="C54" s="987"/>
      <c r="D54" s="1000" t="str">
        <f>IF($J$15="","",$J$15)</f>
        <v/>
      </c>
      <c r="E54" s="916"/>
      <c r="F54" s="916"/>
      <c r="G54" s="1001"/>
      <c r="H54" s="1011"/>
      <c r="I54" s="1012"/>
      <c r="J54" s="507"/>
      <c r="K54" s="694"/>
      <c r="L54" s="695"/>
      <c r="M54" s="695"/>
      <c r="N54" s="695"/>
    </row>
    <row r="55" spans="1:14" x14ac:dyDescent="0.15">
      <c r="A55" s="23"/>
      <c r="B55" s="986" t="s">
        <v>141</v>
      </c>
      <c r="C55" s="987"/>
      <c r="D55" s="990" t="str">
        <f>IF($D$9="","",VLOOKUP($D$9,G_潜水船_映像・画像,8,FALSE))</f>
        <v/>
      </c>
      <c r="E55" s="737"/>
      <c r="F55" s="737"/>
      <c r="G55" s="991"/>
      <c r="H55" s="992"/>
      <c r="I55" s="993"/>
      <c r="J55" s="505"/>
      <c r="K55" s="950"/>
      <c r="L55" s="910"/>
      <c r="M55" s="910"/>
      <c r="N55" s="910"/>
    </row>
    <row r="56" spans="1:14" x14ac:dyDescent="0.15">
      <c r="A56" s="23"/>
      <c r="B56" s="986"/>
      <c r="C56" s="987"/>
      <c r="D56" s="998" t="str">
        <f>IF($D$9="","",VLOOKUP($D$9,G_潜水船_映像・画像,9,FALSE))</f>
        <v/>
      </c>
      <c r="E56" s="740"/>
      <c r="F56" s="740"/>
      <c r="G56" s="999"/>
      <c r="H56" s="994"/>
      <c r="I56" s="995"/>
      <c r="J56" s="506"/>
      <c r="K56" s="838"/>
      <c r="L56" s="707"/>
      <c r="M56" s="707"/>
      <c r="N56" s="707"/>
    </row>
    <row r="57" spans="1:14" x14ac:dyDescent="0.15">
      <c r="A57" s="23"/>
      <c r="B57" s="986"/>
      <c r="C57" s="987"/>
      <c r="D57" s="998" t="str">
        <f>IF($D$9="","",VLOOKUP($D$9,G_潜水船_映像・画像,10,FALSE))</f>
        <v/>
      </c>
      <c r="E57" s="740"/>
      <c r="F57" s="740"/>
      <c r="G57" s="999"/>
      <c r="H57" s="994"/>
      <c r="I57" s="995"/>
      <c r="J57" s="506"/>
      <c r="K57" s="838"/>
      <c r="L57" s="707"/>
      <c r="M57" s="707"/>
      <c r="N57" s="707"/>
    </row>
    <row r="58" spans="1:14" x14ac:dyDescent="0.15">
      <c r="A58" s="23"/>
      <c r="B58" s="986"/>
      <c r="C58" s="987"/>
      <c r="D58" s="1000" t="str">
        <f>IF($N$15="","",$N$15)</f>
        <v/>
      </c>
      <c r="E58" s="916"/>
      <c r="F58" s="916"/>
      <c r="G58" s="1001"/>
      <c r="H58" s="1011"/>
      <c r="I58" s="1012"/>
      <c r="J58" s="507"/>
      <c r="K58" s="694"/>
      <c r="L58" s="695"/>
      <c r="M58" s="695"/>
      <c r="N58" s="695"/>
    </row>
    <row r="59" spans="1:14" x14ac:dyDescent="0.15">
      <c r="A59" s="23"/>
      <c r="B59" s="782" t="s">
        <v>139</v>
      </c>
      <c r="C59" s="817"/>
      <c r="D59" s="990" t="str">
        <f>IF($D$9="","",VLOOKUP($D$9,G_潜水船_データ,2,FALSE))</f>
        <v/>
      </c>
      <c r="E59" s="737"/>
      <c r="F59" s="737"/>
      <c r="G59" s="991"/>
      <c r="H59" s="992"/>
      <c r="I59" s="993"/>
      <c r="J59" s="505"/>
      <c r="K59" s="950"/>
      <c r="L59" s="910"/>
      <c r="M59" s="910"/>
      <c r="N59" s="910"/>
    </row>
    <row r="60" spans="1:14" x14ac:dyDescent="0.15">
      <c r="A60" s="23"/>
      <c r="B60" s="782"/>
      <c r="C60" s="817"/>
      <c r="D60" s="998" t="str">
        <f>IF($D$9="","",VLOOKUP($D$9,G_潜水船_データ,3,FALSE))</f>
        <v/>
      </c>
      <c r="E60" s="740"/>
      <c r="F60" s="740"/>
      <c r="G60" s="999"/>
      <c r="H60" s="994"/>
      <c r="I60" s="995"/>
      <c r="J60" s="506"/>
      <c r="K60" s="838"/>
      <c r="L60" s="707"/>
      <c r="M60" s="707"/>
      <c r="N60" s="707"/>
    </row>
    <row r="61" spans="1:14" x14ac:dyDescent="0.15">
      <c r="A61" s="23"/>
      <c r="B61" s="782"/>
      <c r="C61" s="817"/>
      <c r="D61" s="998" t="str">
        <f>IF($D$9="","",VLOOKUP($D$9,G_潜水船_データ,4,FALSE))</f>
        <v/>
      </c>
      <c r="E61" s="740"/>
      <c r="F61" s="740"/>
      <c r="G61" s="999"/>
      <c r="H61" s="994"/>
      <c r="I61" s="995"/>
      <c r="J61" s="506"/>
      <c r="K61" s="838"/>
      <c r="L61" s="707"/>
      <c r="M61" s="707"/>
      <c r="N61" s="707"/>
    </row>
    <row r="62" spans="1:14" x14ac:dyDescent="0.15">
      <c r="A62" s="23"/>
      <c r="B62" s="782"/>
      <c r="C62" s="817"/>
      <c r="D62" s="998" t="str">
        <f>IF($D$9="","",VLOOKUP($D$9,G_潜水船_データ,5,FALSE))</f>
        <v/>
      </c>
      <c r="E62" s="740"/>
      <c r="F62" s="740"/>
      <c r="G62" s="999"/>
      <c r="H62" s="994"/>
      <c r="I62" s="995"/>
      <c r="J62" s="506"/>
      <c r="K62" s="838"/>
      <c r="L62" s="707"/>
      <c r="M62" s="707"/>
      <c r="N62" s="707"/>
    </row>
    <row r="63" spans="1:14" x14ac:dyDescent="0.15">
      <c r="A63" s="23"/>
      <c r="B63" s="782"/>
      <c r="C63" s="817"/>
      <c r="D63" s="998" t="str">
        <f>IF($D$9="","",VLOOKUP($D$9,G_潜水船_データ,6,FALSE))</f>
        <v/>
      </c>
      <c r="E63" s="740"/>
      <c r="F63" s="740"/>
      <c r="G63" s="999"/>
      <c r="H63" s="994"/>
      <c r="I63" s="995"/>
      <c r="J63" s="506"/>
      <c r="K63" s="838"/>
      <c r="L63" s="707"/>
      <c r="M63" s="707"/>
      <c r="N63" s="707"/>
    </row>
    <row r="64" spans="1:14" x14ac:dyDescent="0.15">
      <c r="A64" s="23"/>
      <c r="B64" s="782"/>
      <c r="C64" s="817"/>
      <c r="D64" s="998" t="str">
        <f>IF($D$9="","",VLOOKUP($D$9,G_潜水船_データ,7,FALSE))</f>
        <v/>
      </c>
      <c r="E64" s="740"/>
      <c r="F64" s="740"/>
      <c r="G64" s="999"/>
      <c r="H64" s="994"/>
      <c r="I64" s="995"/>
      <c r="J64" s="506"/>
      <c r="K64" s="838"/>
      <c r="L64" s="707"/>
      <c r="M64" s="707"/>
      <c r="N64" s="707"/>
    </row>
    <row r="65" spans="1:14" x14ac:dyDescent="0.15">
      <c r="A65" s="23"/>
      <c r="B65" s="782"/>
      <c r="C65" s="817"/>
      <c r="D65" s="998" t="str">
        <f>IF($D$9="","",VLOOKUP($D$9,G_潜水船_データ,8,FALSE))</f>
        <v/>
      </c>
      <c r="E65" s="740"/>
      <c r="F65" s="740"/>
      <c r="G65" s="999"/>
      <c r="H65" s="994"/>
      <c r="I65" s="995"/>
      <c r="J65" s="506"/>
      <c r="K65" s="838"/>
      <c r="L65" s="707"/>
      <c r="M65" s="707"/>
      <c r="N65" s="707"/>
    </row>
    <row r="66" spans="1:14" x14ac:dyDescent="0.15">
      <c r="A66" s="23"/>
      <c r="B66" s="782"/>
      <c r="C66" s="817"/>
      <c r="D66" s="998" t="str">
        <f>IF($D$9="","",VLOOKUP($D$9,G_潜水船_データ,9,FALSE))</f>
        <v/>
      </c>
      <c r="E66" s="740"/>
      <c r="F66" s="740"/>
      <c r="G66" s="999"/>
      <c r="H66" s="994"/>
      <c r="I66" s="995"/>
      <c r="J66" s="506"/>
      <c r="K66" s="838"/>
      <c r="L66" s="707"/>
      <c r="M66" s="707"/>
      <c r="N66" s="707"/>
    </row>
    <row r="67" spans="1:14" x14ac:dyDescent="0.15">
      <c r="A67" s="23"/>
      <c r="B67" s="782"/>
      <c r="C67" s="817"/>
      <c r="D67" s="998" t="str">
        <f>IF($D$9="","",VLOOKUP($D$9,G_潜水船_データ,10,FALSE))</f>
        <v/>
      </c>
      <c r="E67" s="740"/>
      <c r="F67" s="740"/>
      <c r="G67" s="999"/>
      <c r="H67" s="994"/>
      <c r="I67" s="995"/>
      <c r="J67" s="506"/>
      <c r="K67" s="838"/>
      <c r="L67" s="707"/>
      <c r="M67" s="707"/>
      <c r="N67" s="707"/>
    </row>
    <row r="68" spans="1:14" x14ac:dyDescent="0.15">
      <c r="A68" s="23"/>
      <c r="B68" s="782"/>
      <c r="C68" s="817"/>
      <c r="D68" s="998" t="str">
        <f>IF($D$9="","",VLOOKUP($D$9,G_潜水船_データ,11,FALSE))</f>
        <v/>
      </c>
      <c r="E68" s="740"/>
      <c r="F68" s="740"/>
      <c r="G68" s="999"/>
      <c r="H68" s="994"/>
      <c r="I68" s="995"/>
      <c r="J68" s="506"/>
      <c r="K68" s="838"/>
      <c r="L68" s="707"/>
      <c r="M68" s="707"/>
      <c r="N68" s="707"/>
    </row>
    <row r="69" spans="1:14" x14ac:dyDescent="0.15">
      <c r="A69" s="23"/>
      <c r="B69" s="782"/>
      <c r="C69" s="817"/>
      <c r="D69" s="998" t="str">
        <f>IF($D$9="","",VLOOKUP($D$9,G_潜水船_データ,12,FALSE))</f>
        <v/>
      </c>
      <c r="E69" s="740"/>
      <c r="F69" s="740"/>
      <c r="G69" s="999"/>
      <c r="H69" s="994"/>
      <c r="I69" s="995"/>
      <c r="J69" s="506"/>
      <c r="K69" s="838"/>
      <c r="L69" s="707"/>
      <c r="M69" s="707"/>
      <c r="N69" s="707"/>
    </row>
    <row r="70" spans="1:14" x14ac:dyDescent="0.15">
      <c r="A70" s="23"/>
      <c r="B70" s="782"/>
      <c r="C70" s="817"/>
      <c r="D70" s="998" t="str">
        <f>IF($D$9="","",VLOOKUP($D$9,G_潜水船_データ,13,FALSE))</f>
        <v/>
      </c>
      <c r="E70" s="740"/>
      <c r="F70" s="740"/>
      <c r="G70" s="999"/>
      <c r="H70" s="994"/>
      <c r="I70" s="995"/>
      <c r="J70" s="506"/>
      <c r="K70" s="838"/>
      <c r="L70" s="707"/>
      <c r="M70" s="707"/>
      <c r="N70" s="707"/>
    </row>
    <row r="71" spans="1:14" x14ac:dyDescent="0.15">
      <c r="A71" s="23"/>
      <c r="B71" s="782"/>
      <c r="C71" s="817"/>
      <c r="D71" s="998" t="str">
        <f>IF($D$9="","",VLOOKUP($D$9,G_潜水船_データ,14,FALSE))</f>
        <v/>
      </c>
      <c r="E71" s="740"/>
      <c r="F71" s="740"/>
      <c r="G71" s="999"/>
      <c r="H71" s="994"/>
      <c r="I71" s="995"/>
      <c r="J71" s="506"/>
      <c r="K71" s="838"/>
      <c r="L71" s="707"/>
      <c r="M71" s="707"/>
      <c r="N71" s="707"/>
    </row>
    <row r="72" spans="1:14" x14ac:dyDescent="0.15">
      <c r="A72" s="23"/>
      <c r="B72" s="782"/>
      <c r="C72" s="817"/>
      <c r="D72" s="998" t="str">
        <f>IF($D$9="","",VLOOKUP($D$9,G_潜水船_データ,15,FALSE))</f>
        <v/>
      </c>
      <c r="E72" s="740"/>
      <c r="F72" s="740"/>
      <c r="G72" s="999"/>
      <c r="H72" s="994"/>
      <c r="I72" s="995"/>
      <c r="J72" s="506"/>
      <c r="K72" s="838"/>
      <c r="L72" s="707"/>
      <c r="M72" s="707"/>
      <c r="N72" s="707"/>
    </row>
    <row r="73" spans="1:14" x14ac:dyDescent="0.15">
      <c r="A73" s="23"/>
      <c r="B73" s="782"/>
      <c r="C73" s="817"/>
      <c r="D73" s="998" t="str">
        <f>IF($D$9="","",VLOOKUP($D$9,G_潜水船_データ,16,FALSE))</f>
        <v/>
      </c>
      <c r="E73" s="740"/>
      <c r="F73" s="740"/>
      <c r="G73" s="999"/>
      <c r="H73" s="994"/>
      <c r="I73" s="995"/>
      <c r="J73" s="506"/>
      <c r="K73" s="838"/>
      <c r="L73" s="707"/>
      <c r="M73" s="707"/>
      <c r="N73" s="707"/>
    </row>
    <row r="74" spans="1:14" x14ac:dyDescent="0.15">
      <c r="A74" s="23"/>
      <c r="B74" s="782"/>
      <c r="C74" s="817"/>
      <c r="D74" s="998" t="str">
        <f>IF($AD$15="","",$AD$15)</f>
        <v/>
      </c>
      <c r="E74" s="740"/>
      <c r="F74" s="740"/>
      <c r="G74" s="999"/>
      <c r="H74" s="994"/>
      <c r="I74" s="995"/>
      <c r="J74" s="506"/>
      <c r="K74" s="838"/>
      <c r="L74" s="707"/>
      <c r="M74" s="707"/>
      <c r="N74" s="707"/>
    </row>
    <row r="75" spans="1:14" x14ac:dyDescent="0.15">
      <c r="A75" s="23"/>
      <c r="B75" s="782"/>
      <c r="C75" s="817"/>
      <c r="D75" s="1000" t="str">
        <f>IF($AE$15="","",$AE$15)</f>
        <v/>
      </c>
      <c r="E75" s="916"/>
      <c r="F75" s="916"/>
      <c r="G75" s="1001"/>
      <c r="H75" s="1011"/>
      <c r="I75" s="1012"/>
      <c r="J75" s="507"/>
      <c r="K75" s="694"/>
      <c r="L75" s="695"/>
      <c r="M75" s="695"/>
      <c r="N75" s="695"/>
    </row>
    <row r="76" spans="1:14" x14ac:dyDescent="0.15">
      <c r="A76" s="23"/>
      <c r="B76" s="782" t="s">
        <v>680</v>
      </c>
      <c r="C76" s="817"/>
      <c r="D76" s="946"/>
      <c r="E76" s="910"/>
      <c r="F76" s="910"/>
      <c r="G76" s="1013"/>
      <c r="H76" s="992"/>
      <c r="I76" s="993"/>
      <c r="J76" s="505"/>
      <c r="K76" s="950"/>
      <c r="L76" s="910"/>
      <c r="M76" s="910"/>
      <c r="N76" s="910"/>
    </row>
    <row r="77" spans="1:14" x14ac:dyDescent="0.15">
      <c r="A77" s="23"/>
      <c r="B77" s="782"/>
      <c r="C77" s="817"/>
      <c r="D77" s="956"/>
      <c r="E77" s="707"/>
      <c r="F77" s="707"/>
      <c r="G77" s="839"/>
      <c r="H77" s="994"/>
      <c r="I77" s="995"/>
      <c r="J77" s="506"/>
      <c r="K77" s="956"/>
      <c r="L77" s="707"/>
      <c r="M77" s="707"/>
      <c r="N77" s="707"/>
    </row>
    <row r="78" spans="1:14" x14ac:dyDescent="0.15">
      <c r="A78" s="23"/>
      <c r="B78" s="782"/>
      <c r="C78" s="817"/>
      <c r="D78" s="951"/>
      <c r="E78" s="695"/>
      <c r="F78" s="695"/>
      <c r="G78" s="840"/>
      <c r="H78" s="1011"/>
      <c r="I78" s="1012"/>
      <c r="J78" s="507"/>
      <c r="K78" s="694"/>
      <c r="L78" s="695"/>
      <c r="M78" s="695"/>
      <c r="N78" s="695"/>
    </row>
    <row r="79" spans="1:14" x14ac:dyDescent="0.15">
      <c r="A79" s="23"/>
      <c r="B79" s="19" t="s">
        <v>690</v>
      </c>
      <c r="C79" s="19"/>
      <c r="D79" s="19"/>
      <c r="E79" s="19"/>
      <c r="F79" s="19"/>
      <c r="G79" s="19"/>
      <c r="H79" s="19"/>
      <c r="I79" s="19"/>
      <c r="J79" s="19"/>
      <c r="K79" s="19"/>
      <c r="L79" s="19"/>
      <c r="M79" s="19"/>
      <c r="N79" s="19"/>
    </row>
    <row r="80" spans="1:14" x14ac:dyDescent="0.15">
      <c r="A80" s="23"/>
      <c r="B80" s="1" t="s">
        <v>696</v>
      </c>
      <c r="C80" s="1"/>
      <c r="D80" s="1"/>
      <c r="E80" s="1"/>
      <c r="F80" s="1"/>
      <c r="G80" s="1"/>
      <c r="H80" s="1"/>
      <c r="I80" s="1"/>
      <c r="J80" s="1"/>
      <c r="K80" s="1"/>
      <c r="L80" s="1"/>
      <c r="M80" s="1"/>
      <c r="N80" s="1"/>
    </row>
    <row r="81" spans="1:32" x14ac:dyDescent="0.15">
      <c r="A81" s="23"/>
      <c r="B81" s="1" t="s">
        <v>669</v>
      </c>
      <c r="C81" s="1"/>
      <c r="D81" s="1"/>
      <c r="E81" s="1"/>
      <c r="F81" s="1"/>
      <c r="G81" s="1"/>
      <c r="H81" s="1"/>
      <c r="I81" s="1"/>
      <c r="J81" s="1"/>
      <c r="K81" s="1"/>
      <c r="L81" s="1"/>
      <c r="M81" s="1"/>
      <c r="N81" s="1"/>
    </row>
    <row r="82" spans="1:32" x14ac:dyDescent="0.15">
      <c r="A82" s="23"/>
      <c r="B82" s="11"/>
      <c r="C82" s="11"/>
      <c r="D82" s="11"/>
      <c r="E82" s="9"/>
      <c r="F82" s="9"/>
      <c r="G82" s="9"/>
      <c r="H82" s="11"/>
      <c r="I82" s="11"/>
      <c r="J82" s="11"/>
      <c r="K82" s="11"/>
      <c r="L82" s="11"/>
      <c r="M82" s="11"/>
      <c r="N82" s="11"/>
    </row>
    <row r="83" spans="1:32" x14ac:dyDescent="0.15">
      <c r="A83" s="23" t="s">
        <v>811</v>
      </c>
      <c r="B83" s="9" t="s">
        <v>824</v>
      </c>
      <c r="C83" s="9"/>
      <c r="D83" s="9"/>
      <c r="E83" s="9"/>
      <c r="F83" s="9"/>
      <c r="G83" s="9"/>
      <c r="H83" s="9"/>
      <c r="I83" s="9"/>
      <c r="J83" s="9"/>
      <c r="K83" s="9"/>
      <c r="L83" s="9"/>
      <c r="M83" s="9"/>
      <c r="N83" s="9"/>
    </row>
    <row r="84" spans="1:32" x14ac:dyDescent="0.15">
      <c r="A84" s="23"/>
      <c r="B84" s="794"/>
      <c r="C84" s="831"/>
      <c r="D84" s="831"/>
      <c r="E84" s="831"/>
      <c r="F84" s="831"/>
      <c r="G84" s="831"/>
      <c r="H84" s="831"/>
      <c r="I84" s="831"/>
      <c r="J84" s="831"/>
      <c r="K84" s="831"/>
      <c r="L84" s="831"/>
      <c r="M84" s="831"/>
      <c r="N84" s="831"/>
    </row>
    <row r="85" spans="1:32" x14ac:dyDescent="0.15">
      <c r="A85" s="23"/>
      <c r="B85" s="832"/>
      <c r="C85" s="832"/>
      <c r="D85" s="832"/>
      <c r="E85" s="832"/>
      <c r="F85" s="832"/>
      <c r="G85" s="832"/>
      <c r="H85" s="832"/>
      <c r="I85" s="832"/>
      <c r="J85" s="832"/>
      <c r="K85" s="832"/>
      <c r="L85" s="832"/>
      <c r="M85" s="832"/>
      <c r="N85" s="832"/>
    </row>
    <row r="86" spans="1:32" x14ac:dyDescent="0.15">
      <c r="A86" s="23"/>
      <c r="B86" s="832"/>
      <c r="C86" s="832"/>
      <c r="D86" s="832"/>
      <c r="E86" s="832"/>
      <c r="F86" s="832"/>
      <c r="G86" s="832"/>
      <c r="H86" s="832"/>
      <c r="I86" s="832"/>
      <c r="J86" s="832"/>
      <c r="K86" s="832"/>
      <c r="L86" s="832"/>
      <c r="M86" s="832"/>
      <c r="N86" s="832"/>
    </row>
    <row r="87" spans="1:32" x14ac:dyDescent="0.15">
      <c r="A87" s="23"/>
      <c r="B87" s="832"/>
      <c r="C87" s="832"/>
      <c r="D87" s="832"/>
      <c r="E87" s="832"/>
      <c r="F87" s="832"/>
      <c r="G87" s="832"/>
      <c r="H87" s="832"/>
      <c r="I87" s="832"/>
      <c r="J87" s="832"/>
      <c r="K87" s="832"/>
      <c r="L87" s="832"/>
      <c r="M87" s="832"/>
      <c r="N87" s="832"/>
    </row>
    <row r="88" spans="1:32" x14ac:dyDescent="0.15">
      <c r="A88" s="23"/>
      <c r="B88" s="697"/>
      <c r="C88" s="697"/>
      <c r="D88" s="697"/>
      <c r="E88" s="697"/>
      <c r="F88" s="697"/>
      <c r="G88" s="697"/>
      <c r="H88" s="697"/>
      <c r="I88" s="697"/>
      <c r="J88" s="697"/>
      <c r="K88" s="697"/>
      <c r="L88" s="697"/>
      <c r="M88" s="697"/>
      <c r="N88" s="697"/>
    </row>
    <row r="89" spans="1:32" x14ac:dyDescent="0.15">
      <c r="A89" s="23"/>
      <c r="B89" s="9"/>
      <c r="C89" s="9"/>
      <c r="D89" s="9"/>
      <c r="E89" s="9"/>
      <c r="F89" s="9"/>
      <c r="G89" s="9"/>
      <c r="H89" s="9"/>
      <c r="I89" s="9"/>
      <c r="J89" s="9"/>
      <c r="K89" s="9"/>
      <c r="L89" s="9"/>
      <c r="M89" s="9"/>
      <c r="N89" s="9"/>
    </row>
    <row r="90" spans="1:32" x14ac:dyDescent="0.15">
      <c r="A90" s="936" t="s">
        <v>224</v>
      </c>
      <c r="B90" s="828"/>
      <c r="C90" s="828"/>
      <c r="D90" s="828"/>
      <c r="E90" s="828"/>
      <c r="F90" s="828"/>
      <c r="G90" s="828"/>
      <c r="H90" s="828"/>
      <c r="I90" s="828"/>
      <c r="J90" s="828"/>
      <c r="K90" s="828"/>
      <c r="L90" s="828"/>
      <c r="M90" s="828"/>
      <c r="N90" s="828"/>
    </row>
    <row r="91" spans="1:32" x14ac:dyDescent="0.15">
      <c r="A91" s="23" t="s">
        <v>638</v>
      </c>
      <c r="B91" s="642" t="s">
        <v>714</v>
      </c>
      <c r="C91" s="642"/>
      <c r="D91" s="642"/>
      <c r="E91" s="642"/>
      <c r="F91" s="642"/>
      <c r="G91" s="642"/>
      <c r="H91" s="642"/>
      <c r="I91" s="642"/>
      <c r="J91" s="642"/>
      <c r="K91" s="642"/>
      <c r="L91" s="642"/>
      <c r="M91" s="642"/>
      <c r="N91" s="642"/>
      <c r="O91" s="642"/>
      <c r="P91" s="642"/>
      <c r="Q91" s="1"/>
      <c r="R91" s="1"/>
      <c r="S91" s="1"/>
      <c r="T91" s="1"/>
      <c r="U91" s="1"/>
      <c r="V91" s="1"/>
      <c r="W91" s="1"/>
      <c r="X91" s="1"/>
      <c r="Y91" s="1"/>
      <c r="Z91" s="1"/>
      <c r="AA91" s="1"/>
      <c r="AB91" s="1"/>
      <c r="AC91" s="1"/>
      <c r="AD91" s="1"/>
      <c r="AE91" s="1"/>
      <c r="AF91" s="1"/>
    </row>
    <row r="92" spans="1:32" ht="14.25" customHeight="1" x14ac:dyDescent="0.15">
      <c r="A92" s="23" t="s">
        <v>638</v>
      </c>
      <c r="B92" s="642" t="s">
        <v>637</v>
      </c>
      <c r="C92" s="642"/>
      <c r="D92" s="642"/>
      <c r="E92" s="642"/>
      <c r="F92" s="642"/>
      <c r="G92" s="642"/>
      <c r="H92" s="642"/>
      <c r="I92" s="642"/>
      <c r="J92" s="642"/>
      <c r="K92" s="642"/>
      <c r="L92" s="642"/>
      <c r="M92" s="642"/>
      <c r="N92" s="642"/>
      <c r="O92" s="1"/>
      <c r="P92" s="1"/>
      <c r="Q92" s="1"/>
      <c r="R92" s="1"/>
      <c r="S92" s="1"/>
      <c r="T92" s="1"/>
      <c r="U92" s="1"/>
      <c r="V92" s="1"/>
      <c r="W92" s="1"/>
      <c r="X92" s="1"/>
      <c r="Y92" s="1"/>
      <c r="Z92" s="1"/>
      <c r="AA92" s="1"/>
      <c r="AB92" s="1"/>
      <c r="AC92" s="1"/>
      <c r="AD92" s="1"/>
      <c r="AE92" s="1"/>
      <c r="AF92" s="1"/>
    </row>
    <row r="93" spans="1:32" x14ac:dyDescent="0.15">
      <c r="A93" s="23" t="s">
        <v>638</v>
      </c>
      <c r="B93" s="642" t="s">
        <v>650</v>
      </c>
      <c r="C93" s="642"/>
      <c r="D93" s="642"/>
      <c r="E93" s="642"/>
      <c r="F93" s="642"/>
      <c r="G93" s="642"/>
      <c r="H93" s="642"/>
      <c r="I93" s="642"/>
      <c r="J93" s="642"/>
      <c r="K93" s="642"/>
      <c r="L93" s="642"/>
      <c r="M93" s="642"/>
      <c r="N93" s="642"/>
      <c r="O93" s="1"/>
      <c r="P93" s="1"/>
      <c r="Q93" s="1"/>
      <c r="R93" s="1"/>
      <c r="S93" s="1"/>
      <c r="T93" s="1"/>
      <c r="U93" s="1"/>
      <c r="V93" s="1"/>
      <c r="W93" s="1"/>
      <c r="X93" s="1"/>
      <c r="Y93" s="1"/>
      <c r="Z93" s="1"/>
      <c r="AA93" s="1"/>
      <c r="AB93" s="1"/>
      <c r="AC93" s="1"/>
      <c r="AD93" s="1"/>
      <c r="AE93" s="1"/>
      <c r="AF93" s="1"/>
    </row>
  </sheetData>
  <sheetProtection sheet="1" selectLockedCells="1"/>
  <customSheetViews>
    <customSheetView guid="{94AA8353-3E9C-4830-8158-93A6E74B3269}" scale="85" fitToPage="1">
      <selection activeCell="D7" sqref="D7"/>
      <pageMargins left="0.75" right="0.75" top="1" bottom="1" header="0.3" footer="0.3"/>
      <printOptions horizontalCentered="1"/>
      <pageSetup paperSize="9" scale="39" orientation="landscape" horizontalDpi="300" verticalDpi="300"/>
      <headerFooter alignWithMargins="0"/>
    </customSheetView>
  </customSheetViews>
  <mergeCells count="151">
    <mergeCell ref="B84:N88"/>
    <mergeCell ref="A90:N90"/>
    <mergeCell ref="B91:P91"/>
    <mergeCell ref="B92:N92"/>
    <mergeCell ref="B93:N93"/>
    <mergeCell ref="B42:N42"/>
    <mergeCell ref="B43:N43"/>
    <mergeCell ref="B44:N44"/>
    <mergeCell ref="K74:N74"/>
    <mergeCell ref="K75:N75"/>
    <mergeCell ref="K78:N78"/>
    <mergeCell ref="K77:N77"/>
    <mergeCell ref="K62:N62"/>
    <mergeCell ref="K63:N63"/>
    <mergeCell ref="K64:N64"/>
    <mergeCell ref="K65:N65"/>
    <mergeCell ref="K66:N66"/>
    <mergeCell ref="K67:N67"/>
    <mergeCell ref="K76:N76"/>
    <mergeCell ref="H73:I73"/>
    <mergeCell ref="H74:I74"/>
    <mergeCell ref="H75:I75"/>
    <mergeCell ref="H76:I76"/>
    <mergeCell ref="H72:I72"/>
    <mergeCell ref="K68:N68"/>
    <mergeCell ref="K69:N69"/>
    <mergeCell ref="K70:N70"/>
    <mergeCell ref="K71:N71"/>
    <mergeCell ref="K72:N72"/>
    <mergeCell ref="H77:I77"/>
    <mergeCell ref="H78:I78"/>
    <mergeCell ref="K48:N48"/>
    <mergeCell ref="K49:N49"/>
    <mergeCell ref="K50:N50"/>
    <mergeCell ref="K51:N51"/>
    <mergeCell ref="K52:N52"/>
    <mergeCell ref="K53:N53"/>
    <mergeCell ref="K54:N54"/>
    <mergeCell ref="K55:N55"/>
    <mergeCell ref="K56:N56"/>
    <mergeCell ref="K57:N57"/>
    <mergeCell ref="K58:N58"/>
    <mergeCell ref="K59:N59"/>
    <mergeCell ref="K60:N60"/>
    <mergeCell ref="K61:N61"/>
    <mergeCell ref="K73:N73"/>
    <mergeCell ref="H66:I66"/>
    <mergeCell ref="H69:I69"/>
    <mergeCell ref="H70:I70"/>
    <mergeCell ref="H71:I71"/>
    <mergeCell ref="H60:I60"/>
    <mergeCell ref="H61:I61"/>
    <mergeCell ref="H62:I62"/>
    <mergeCell ref="H63:I63"/>
    <mergeCell ref="H64:I64"/>
    <mergeCell ref="H65:I65"/>
    <mergeCell ref="H67:I67"/>
    <mergeCell ref="H68:I68"/>
    <mergeCell ref="D72:G72"/>
    <mergeCell ref="D73:G73"/>
    <mergeCell ref="D74:G74"/>
    <mergeCell ref="D75:G75"/>
    <mergeCell ref="B59:C75"/>
    <mergeCell ref="B76:C78"/>
    <mergeCell ref="D76:G76"/>
    <mergeCell ref="D77:G77"/>
    <mergeCell ref="D78:G78"/>
    <mergeCell ref="D61:G61"/>
    <mergeCell ref="D68:G68"/>
    <mergeCell ref="D69:G69"/>
    <mergeCell ref="D70:G70"/>
    <mergeCell ref="D71:G71"/>
    <mergeCell ref="D67:G67"/>
    <mergeCell ref="D62:G62"/>
    <mergeCell ref="D63:G63"/>
    <mergeCell ref="D64:G64"/>
    <mergeCell ref="D65:G65"/>
    <mergeCell ref="D66:G66"/>
    <mergeCell ref="D59:G59"/>
    <mergeCell ref="R14:R15"/>
    <mergeCell ref="D60:G60"/>
    <mergeCell ref="D49:G49"/>
    <mergeCell ref="D50:G50"/>
    <mergeCell ref="D51:G51"/>
    <mergeCell ref="D52:G52"/>
    <mergeCell ref="D53:G53"/>
    <mergeCell ref="D54:G54"/>
    <mergeCell ref="D55:G55"/>
    <mergeCell ref="D56:G56"/>
    <mergeCell ref="H54:I54"/>
    <mergeCell ref="H55:I55"/>
    <mergeCell ref="H56:I56"/>
    <mergeCell ref="H57:I57"/>
    <mergeCell ref="H58:I58"/>
    <mergeCell ref="H59:I59"/>
    <mergeCell ref="AC14:AC15"/>
    <mergeCell ref="AF13:AF15"/>
    <mergeCell ref="B47:C47"/>
    <mergeCell ref="D47:G47"/>
    <mergeCell ref="H47:I47"/>
    <mergeCell ref="K14:K15"/>
    <mergeCell ref="L14:L15"/>
    <mergeCell ref="K13:N13"/>
    <mergeCell ref="B41:C41"/>
    <mergeCell ref="B13:C13"/>
    <mergeCell ref="O13:AE13"/>
    <mergeCell ref="AA14:AA15"/>
    <mergeCell ref="AB14:AB15"/>
    <mergeCell ref="W14:W15"/>
    <mergeCell ref="X14:X15"/>
    <mergeCell ref="Y14:Y15"/>
    <mergeCell ref="S14:S15"/>
    <mergeCell ref="T14:T15"/>
    <mergeCell ref="U14:U15"/>
    <mergeCell ref="V14:V15"/>
    <mergeCell ref="Z14:Z15"/>
    <mergeCell ref="O14:O15"/>
    <mergeCell ref="P14:P15"/>
    <mergeCell ref="Q14:Q15"/>
    <mergeCell ref="B55:C58"/>
    <mergeCell ref="K47:N47"/>
    <mergeCell ref="M14:M15"/>
    <mergeCell ref="D48:G48"/>
    <mergeCell ref="H48:I48"/>
    <mergeCell ref="H49:I49"/>
    <mergeCell ref="H50:I50"/>
    <mergeCell ref="H51:I51"/>
    <mergeCell ref="B16:B40"/>
    <mergeCell ref="D57:G57"/>
    <mergeCell ref="D58:G58"/>
    <mergeCell ref="H52:I52"/>
    <mergeCell ref="H53:I53"/>
    <mergeCell ref="B14:C14"/>
    <mergeCell ref="B48:C54"/>
    <mergeCell ref="D9:F9"/>
    <mergeCell ref="G9:H9"/>
    <mergeCell ref="I9:N9"/>
    <mergeCell ref="B10:N10"/>
    <mergeCell ref="D13:J13"/>
    <mergeCell ref="O1:AF1"/>
    <mergeCell ref="B1:N1"/>
    <mergeCell ref="B5:C5"/>
    <mergeCell ref="B6:C6"/>
    <mergeCell ref="B9:C9"/>
    <mergeCell ref="D5:F5"/>
    <mergeCell ref="D6:F6"/>
    <mergeCell ref="B7:C7"/>
    <mergeCell ref="B8:C8"/>
    <mergeCell ref="D7:F7"/>
    <mergeCell ref="D8:H8"/>
    <mergeCell ref="I8:N8"/>
  </mergeCells>
  <phoneticPr fontId="2"/>
  <dataValidations count="6">
    <dataValidation type="list" allowBlank="1" showInputMessage="1" showErrorMessage="1" sqref="D9:F9" xr:uid="{00000000-0002-0000-0D00-000000000000}">
      <formula1>選択肢_潜水船入力_日本語</formula1>
    </dataValidation>
    <dataValidation imeMode="off" allowBlank="1" showInputMessage="1" showErrorMessage="1" sqref="C16:C40" xr:uid="{00000000-0002-0000-0D00-000001000000}"/>
    <dataValidation type="list" imeMode="off" allowBlank="1" showInputMessage="1" showErrorMessage="1" sqref="D15:I15" xr:uid="{00000000-0002-0000-0D00-000002000000}">
      <formula1>選択肢_メディア</formula1>
    </dataValidation>
    <dataValidation type="list" allowBlank="1" showInputMessage="1" showErrorMessage="1" sqref="O16:AE40" xr:uid="{00000000-0002-0000-0D00-000003000000}">
      <formula1>選択肢_有無</formula1>
    </dataValidation>
    <dataValidation type="whole" imeMode="off" allowBlank="1" showInputMessage="1" showErrorMessage="1" sqref="D16:J40" xr:uid="{00000000-0002-0000-0D00-000004000000}">
      <formula1>0</formula1>
      <formula2>99999</formula2>
    </dataValidation>
    <dataValidation type="list" allowBlank="1" showInputMessage="1" showErrorMessage="1" sqref="H48:I78" xr:uid="{00000000-0002-0000-0D00-000005000000}">
      <formula1>選択肢_メディア</formula1>
    </dataValidation>
  </dataValidations>
  <printOptions horizontalCentered="1"/>
  <pageMargins left="0.75" right="0.75" top="1" bottom="1" header="0.3" footer="0.3"/>
  <pageSetup paperSize="9" scale="39" orientation="landscape" horizontalDpi="300" verticalDpi="300"/>
  <headerFooter alignWithMargins="0"/>
  <ignoredErrors>
    <ignoredError sqref="A4 A12 A46 A8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8" tint="0.59999389629810485"/>
    <pageSetUpPr fitToPage="1"/>
  </sheetPr>
  <dimension ref="A1:O122"/>
  <sheetViews>
    <sheetView showGridLines="0" topLeftCell="A10" zoomScaleNormal="100" zoomScaleSheetLayoutView="85" workbookViewId="0">
      <selection activeCell="D5" sqref="D5:F5"/>
    </sheetView>
  </sheetViews>
  <sheetFormatPr defaultColWidth="13" defaultRowHeight="13.5" x14ac:dyDescent="0.15"/>
  <cols>
    <col min="1" max="1" width="3.625" style="23" customWidth="1"/>
    <col min="2" max="2" width="3.625" customWidth="1"/>
    <col min="3" max="3" width="15.625" customWidth="1"/>
    <col min="4" max="14" width="9.625" customWidth="1"/>
    <col min="15" max="15" width="24.625" customWidth="1"/>
  </cols>
  <sheetData>
    <row r="1" spans="1:14" x14ac:dyDescent="0.15">
      <c r="A1" s="164" t="s">
        <v>174</v>
      </c>
      <c r="B1" s="764" t="s">
        <v>1002</v>
      </c>
      <c r="C1" s="764"/>
      <c r="D1" s="764"/>
      <c r="E1" s="764"/>
      <c r="F1" s="764"/>
      <c r="G1" s="764"/>
      <c r="H1" s="764"/>
      <c r="I1" s="764"/>
      <c r="J1" s="764"/>
      <c r="K1" s="764"/>
      <c r="L1" s="764"/>
      <c r="M1" s="764"/>
      <c r="N1" s="764"/>
    </row>
    <row r="2" spans="1:14" x14ac:dyDescent="0.15">
      <c r="N2" s="15" t="s">
        <v>627</v>
      </c>
    </row>
    <row r="3" spans="1:14" x14ac:dyDescent="0.15">
      <c r="N3" s="6" t="str">
        <f>IF(A_航海種別="共同利用公募","主席研究者が記入",IF(A_航海種別="所内利用・共同利用公募","主席/首席研究者が記入","首席研究者が記入"))</f>
        <v>首席研究者が記入</v>
      </c>
    </row>
    <row r="4" spans="1:14" x14ac:dyDescent="0.15">
      <c r="A4" s="23" t="s">
        <v>989</v>
      </c>
      <c r="B4" t="s">
        <v>784</v>
      </c>
    </row>
    <row r="5" spans="1:14" x14ac:dyDescent="0.15">
      <c r="B5" s="1023" t="s">
        <v>672</v>
      </c>
      <c r="C5" s="983"/>
      <c r="D5" s="931"/>
      <c r="E5" s="909"/>
      <c r="F5" s="909"/>
      <c r="G5" s="313"/>
      <c r="H5" s="313"/>
      <c r="I5" s="313"/>
      <c r="J5" s="313"/>
      <c r="K5" s="313"/>
      <c r="L5" s="313"/>
      <c r="M5" s="313"/>
      <c r="N5" s="313"/>
    </row>
    <row r="6" spans="1:14" x14ac:dyDescent="0.15">
      <c r="B6" s="1028" t="s">
        <v>121</v>
      </c>
      <c r="C6" s="1029"/>
      <c r="D6" s="1034" t="str">
        <f>IF(A_船舶名="","",A_船舶名)</f>
        <v/>
      </c>
      <c r="E6" s="1035"/>
      <c r="F6" s="1035"/>
      <c r="G6" s="315"/>
      <c r="H6" s="315"/>
      <c r="I6" s="315"/>
      <c r="J6" s="315"/>
      <c r="K6" s="315"/>
      <c r="L6" s="315"/>
      <c r="M6" s="315"/>
      <c r="N6" s="315"/>
    </row>
    <row r="7" spans="1:14" x14ac:dyDescent="0.15">
      <c r="B7" s="685" t="s">
        <v>124</v>
      </c>
      <c r="C7" s="981"/>
      <c r="D7" s="738" t="str">
        <f>IF(A_航海番号="","",A_航海番号)</f>
        <v/>
      </c>
      <c r="E7" s="740"/>
      <c r="F7" s="740"/>
      <c r="G7" s="314"/>
      <c r="H7" s="314"/>
      <c r="I7" s="314"/>
      <c r="J7" s="314"/>
      <c r="K7" s="314"/>
      <c r="L7" s="314"/>
      <c r="M7" s="314"/>
      <c r="N7" s="314"/>
    </row>
    <row r="8" spans="1:14" x14ac:dyDescent="0.15">
      <c r="B8" s="686" t="s">
        <v>125</v>
      </c>
      <c r="C8" s="733"/>
      <c r="D8" s="738" t="str">
        <f>IF(A_航海種別="","",A_航海種別)</f>
        <v/>
      </c>
      <c r="E8" s="740"/>
      <c r="F8" s="740"/>
      <c r="G8" s="314"/>
      <c r="H8" s="314"/>
      <c r="I8" s="314"/>
      <c r="J8" s="314"/>
      <c r="K8" s="314"/>
      <c r="L8" s="314"/>
      <c r="M8" s="314"/>
      <c r="N8" s="314"/>
    </row>
    <row r="9" spans="1:14" ht="27" customHeight="1" x14ac:dyDescent="0.15">
      <c r="B9" s="687" t="s">
        <v>122</v>
      </c>
      <c r="C9" s="735"/>
      <c r="D9" s="1026" t="str">
        <f>IF(A_航海名_日本語="","",A_航海名_日本語)</f>
        <v/>
      </c>
      <c r="E9" s="916"/>
      <c r="F9" s="916"/>
      <c r="G9" s="916"/>
      <c r="H9" s="916"/>
      <c r="I9" s="1027"/>
      <c r="J9" s="1027"/>
      <c r="K9" s="1027"/>
      <c r="L9" s="1027"/>
      <c r="M9" s="1027"/>
      <c r="N9" s="1027"/>
    </row>
    <row r="10" spans="1:14" x14ac:dyDescent="0.15">
      <c r="B10" s="1023" t="s">
        <v>667</v>
      </c>
      <c r="C10" s="983"/>
      <c r="D10" s="931"/>
      <c r="E10" s="909"/>
      <c r="F10" s="909"/>
      <c r="G10" s="313"/>
      <c r="H10" s="313"/>
      <c r="I10" s="313"/>
      <c r="J10" s="313"/>
      <c r="K10" s="313"/>
      <c r="L10" s="313"/>
      <c r="M10" s="313"/>
      <c r="N10" s="313"/>
    </row>
    <row r="11" spans="1:14" x14ac:dyDescent="0.15">
      <c r="B11" s="743" t="s">
        <v>703</v>
      </c>
      <c r="C11" s="743"/>
      <c r="D11" s="743"/>
      <c r="E11" s="743"/>
      <c r="F11" s="743"/>
      <c r="G11" s="743"/>
      <c r="H11" s="743"/>
      <c r="I11" s="743"/>
      <c r="J11" s="743"/>
      <c r="K11" s="743"/>
      <c r="L11" s="743"/>
      <c r="M11" s="743"/>
      <c r="N11" s="743"/>
    </row>
    <row r="12" spans="1:14" ht="14.1" customHeight="1" x14ac:dyDescent="0.15">
      <c r="B12" s="642" t="s">
        <v>704</v>
      </c>
      <c r="C12" s="642"/>
      <c r="D12" s="642"/>
      <c r="E12" s="642"/>
      <c r="F12" s="642"/>
      <c r="G12" s="642"/>
      <c r="H12" s="642"/>
      <c r="I12" s="642"/>
      <c r="J12" s="642"/>
      <c r="K12" s="642"/>
      <c r="L12" s="642"/>
      <c r="M12" s="642"/>
      <c r="N12" s="642"/>
    </row>
    <row r="13" spans="1:14" x14ac:dyDescent="0.15">
      <c r="B13" s="1"/>
      <c r="C13" s="1"/>
      <c r="D13" s="1"/>
      <c r="E13" s="1"/>
      <c r="F13" s="1"/>
      <c r="G13" s="1"/>
      <c r="H13" s="1"/>
    </row>
    <row r="14" spans="1:14" x14ac:dyDescent="0.15">
      <c r="A14" s="23" t="s">
        <v>991</v>
      </c>
      <c r="B14" s="1" t="s">
        <v>1003</v>
      </c>
      <c r="C14" s="1"/>
      <c r="D14" s="1"/>
      <c r="E14" s="1"/>
      <c r="F14" s="1"/>
      <c r="G14" s="1"/>
      <c r="H14" s="1"/>
    </row>
    <row r="15" spans="1:14" x14ac:dyDescent="0.15">
      <c r="B15" s="944" t="s">
        <v>47</v>
      </c>
      <c r="C15" s="929"/>
      <c r="D15" s="929"/>
      <c r="E15" s="929"/>
      <c r="F15" s="929"/>
      <c r="G15" s="312" t="s">
        <v>998</v>
      </c>
      <c r="H15" s="1036" t="s">
        <v>825</v>
      </c>
      <c r="I15" s="929"/>
      <c r="J15" s="929"/>
      <c r="K15" s="929"/>
      <c r="L15" s="929"/>
      <c r="M15" s="929"/>
      <c r="N15" s="929"/>
    </row>
    <row r="16" spans="1:14" x14ac:dyDescent="0.15">
      <c r="B16" s="947" t="str">
        <f t="shared" ref="B16:B47" si="0">IF(A_船舶名="","",HLOOKUP(A_船舶名,H_持帰りリスト_日本語,ROW()-14,FALSE))</f>
        <v/>
      </c>
      <c r="C16" s="948"/>
      <c r="D16" s="948"/>
      <c r="E16" s="948"/>
      <c r="F16" s="948"/>
      <c r="G16" s="435"/>
      <c r="H16" s="1021"/>
      <c r="I16" s="1022"/>
      <c r="J16" s="1022"/>
      <c r="K16" s="1022"/>
      <c r="L16" s="1022"/>
      <c r="M16" s="1022"/>
      <c r="N16" s="1022"/>
    </row>
    <row r="17" spans="2:14" x14ac:dyDescent="0.15">
      <c r="B17" s="1020" t="str">
        <f t="shared" si="0"/>
        <v/>
      </c>
      <c r="C17" s="957"/>
      <c r="D17" s="957"/>
      <c r="E17" s="957"/>
      <c r="F17" s="957"/>
      <c r="G17" s="436"/>
      <c r="H17" s="1016"/>
      <c r="I17" s="955"/>
      <c r="J17" s="955"/>
      <c r="K17" s="955"/>
      <c r="L17" s="955"/>
      <c r="M17" s="955"/>
      <c r="N17" s="955"/>
    </row>
    <row r="18" spans="2:14" x14ac:dyDescent="0.15">
      <c r="B18" s="1020" t="str">
        <f t="shared" si="0"/>
        <v/>
      </c>
      <c r="C18" s="957"/>
      <c r="D18" s="957"/>
      <c r="E18" s="957"/>
      <c r="F18" s="957"/>
      <c r="G18" s="436"/>
      <c r="H18" s="1016"/>
      <c r="I18" s="955"/>
      <c r="J18" s="955"/>
      <c r="K18" s="955"/>
      <c r="L18" s="955"/>
      <c r="M18" s="955"/>
      <c r="N18" s="955"/>
    </row>
    <row r="19" spans="2:14" x14ac:dyDescent="0.15">
      <c r="B19" s="1020" t="str">
        <f t="shared" si="0"/>
        <v/>
      </c>
      <c r="C19" s="957"/>
      <c r="D19" s="957"/>
      <c r="E19" s="957"/>
      <c r="F19" s="957"/>
      <c r="G19" s="436"/>
      <c r="H19" s="1016"/>
      <c r="I19" s="955"/>
      <c r="J19" s="955"/>
      <c r="K19" s="955"/>
      <c r="L19" s="955"/>
      <c r="M19" s="955"/>
      <c r="N19" s="955"/>
    </row>
    <row r="20" spans="2:14" x14ac:dyDescent="0.15">
      <c r="B20" s="1020" t="str">
        <f t="shared" si="0"/>
        <v/>
      </c>
      <c r="C20" s="957"/>
      <c r="D20" s="957"/>
      <c r="E20" s="957"/>
      <c r="F20" s="957"/>
      <c r="G20" s="436"/>
      <c r="H20" s="1016"/>
      <c r="I20" s="955"/>
      <c r="J20" s="955"/>
      <c r="K20" s="955"/>
      <c r="L20" s="955"/>
      <c r="M20" s="955"/>
      <c r="N20" s="955"/>
    </row>
    <row r="21" spans="2:14" x14ac:dyDescent="0.15">
      <c r="B21" s="1020" t="str">
        <f t="shared" si="0"/>
        <v/>
      </c>
      <c r="C21" s="957"/>
      <c r="D21" s="957"/>
      <c r="E21" s="957"/>
      <c r="F21" s="957"/>
      <c r="G21" s="436"/>
      <c r="H21" s="1016"/>
      <c r="I21" s="955"/>
      <c r="J21" s="955"/>
      <c r="K21" s="955"/>
      <c r="L21" s="955"/>
      <c r="M21" s="955"/>
      <c r="N21" s="955"/>
    </row>
    <row r="22" spans="2:14" x14ac:dyDescent="0.15">
      <c r="B22" s="1020" t="str">
        <f t="shared" si="0"/>
        <v/>
      </c>
      <c r="C22" s="957"/>
      <c r="D22" s="957"/>
      <c r="E22" s="957"/>
      <c r="F22" s="957"/>
      <c r="G22" s="436"/>
      <c r="H22" s="1016"/>
      <c r="I22" s="955"/>
      <c r="J22" s="955"/>
      <c r="K22" s="955"/>
      <c r="L22" s="955"/>
      <c r="M22" s="955"/>
      <c r="N22" s="955"/>
    </row>
    <row r="23" spans="2:14" x14ac:dyDescent="0.15">
      <c r="B23" s="1020" t="str">
        <f t="shared" si="0"/>
        <v/>
      </c>
      <c r="C23" s="957"/>
      <c r="D23" s="957"/>
      <c r="E23" s="957"/>
      <c r="F23" s="957"/>
      <c r="G23" s="436"/>
      <c r="H23" s="1016"/>
      <c r="I23" s="955"/>
      <c r="J23" s="955"/>
      <c r="K23" s="955"/>
      <c r="L23" s="955"/>
      <c r="M23" s="955"/>
      <c r="N23" s="955"/>
    </row>
    <row r="24" spans="2:14" x14ac:dyDescent="0.15">
      <c r="B24" s="1020" t="str">
        <f t="shared" si="0"/>
        <v/>
      </c>
      <c r="C24" s="957"/>
      <c r="D24" s="957"/>
      <c r="E24" s="957"/>
      <c r="F24" s="957"/>
      <c r="G24" s="436"/>
      <c r="H24" s="1016"/>
      <c r="I24" s="955"/>
      <c r="J24" s="955"/>
      <c r="K24" s="955"/>
      <c r="L24" s="955"/>
      <c r="M24" s="955"/>
      <c r="N24" s="955"/>
    </row>
    <row r="25" spans="2:14" x14ac:dyDescent="0.15">
      <c r="B25" s="1020" t="str">
        <f t="shared" si="0"/>
        <v/>
      </c>
      <c r="C25" s="957"/>
      <c r="D25" s="957"/>
      <c r="E25" s="957"/>
      <c r="F25" s="957"/>
      <c r="G25" s="436"/>
      <c r="H25" s="1016"/>
      <c r="I25" s="955"/>
      <c r="J25" s="955"/>
      <c r="K25" s="955"/>
      <c r="L25" s="955"/>
      <c r="M25" s="955"/>
      <c r="N25" s="955"/>
    </row>
    <row r="26" spans="2:14" x14ac:dyDescent="0.15">
      <c r="B26" s="1020" t="str">
        <f t="shared" si="0"/>
        <v/>
      </c>
      <c r="C26" s="957"/>
      <c r="D26" s="957"/>
      <c r="E26" s="957"/>
      <c r="F26" s="957"/>
      <c r="G26" s="436"/>
      <c r="H26" s="1016"/>
      <c r="I26" s="955"/>
      <c r="J26" s="955"/>
      <c r="K26" s="955"/>
      <c r="L26" s="955"/>
      <c r="M26" s="955"/>
      <c r="N26" s="955"/>
    </row>
    <row r="27" spans="2:14" x14ac:dyDescent="0.15">
      <c r="B27" s="1020" t="str">
        <f t="shared" si="0"/>
        <v/>
      </c>
      <c r="C27" s="957"/>
      <c r="D27" s="957"/>
      <c r="E27" s="957"/>
      <c r="F27" s="957"/>
      <c r="G27" s="436"/>
      <c r="H27" s="1016"/>
      <c r="I27" s="955"/>
      <c r="J27" s="955"/>
      <c r="K27" s="955"/>
      <c r="L27" s="955"/>
      <c r="M27" s="955"/>
      <c r="N27" s="955"/>
    </row>
    <row r="28" spans="2:14" x14ac:dyDescent="0.15">
      <c r="B28" s="1020" t="str">
        <f t="shared" si="0"/>
        <v/>
      </c>
      <c r="C28" s="957"/>
      <c r="D28" s="957"/>
      <c r="E28" s="957"/>
      <c r="F28" s="957"/>
      <c r="G28" s="436"/>
      <c r="H28" s="1016"/>
      <c r="I28" s="955"/>
      <c r="J28" s="955"/>
      <c r="K28" s="955"/>
      <c r="L28" s="955"/>
      <c r="M28" s="955"/>
      <c r="N28" s="955"/>
    </row>
    <row r="29" spans="2:14" x14ac:dyDescent="0.15">
      <c r="B29" s="1020" t="str">
        <f t="shared" si="0"/>
        <v/>
      </c>
      <c r="C29" s="957"/>
      <c r="D29" s="957"/>
      <c r="E29" s="957"/>
      <c r="F29" s="957"/>
      <c r="G29" s="436"/>
      <c r="H29" s="1016"/>
      <c r="I29" s="955"/>
      <c r="J29" s="955"/>
      <c r="K29" s="955"/>
      <c r="L29" s="955"/>
      <c r="M29" s="955"/>
      <c r="N29" s="955"/>
    </row>
    <row r="30" spans="2:14" x14ac:dyDescent="0.15">
      <c r="B30" s="1020" t="str">
        <f t="shared" si="0"/>
        <v/>
      </c>
      <c r="C30" s="957"/>
      <c r="D30" s="957"/>
      <c r="E30" s="957"/>
      <c r="F30" s="957"/>
      <c r="G30" s="436"/>
      <c r="H30" s="1016"/>
      <c r="I30" s="955"/>
      <c r="J30" s="955"/>
      <c r="K30" s="955"/>
      <c r="L30" s="955"/>
      <c r="M30" s="955"/>
      <c r="N30" s="955"/>
    </row>
    <row r="31" spans="2:14" x14ac:dyDescent="0.15">
      <c r="B31" s="1020" t="str">
        <f t="shared" si="0"/>
        <v/>
      </c>
      <c r="C31" s="957"/>
      <c r="D31" s="957"/>
      <c r="E31" s="957"/>
      <c r="F31" s="957"/>
      <c r="G31" s="436"/>
      <c r="H31" s="1016"/>
      <c r="I31" s="955"/>
      <c r="J31" s="955"/>
      <c r="K31" s="955"/>
      <c r="L31" s="955"/>
      <c r="M31" s="955"/>
      <c r="N31" s="955"/>
    </row>
    <row r="32" spans="2:14" x14ac:dyDescent="0.15">
      <c r="B32" s="1020" t="str">
        <f t="shared" si="0"/>
        <v/>
      </c>
      <c r="C32" s="957"/>
      <c r="D32" s="957"/>
      <c r="E32" s="957"/>
      <c r="F32" s="957"/>
      <c r="G32" s="436"/>
      <c r="H32" s="1016"/>
      <c r="I32" s="955"/>
      <c r="J32" s="955"/>
      <c r="K32" s="955"/>
      <c r="L32" s="955"/>
      <c r="M32" s="955"/>
      <c r="N32" s="955"/>
    </row>
    <row r="33" spans="2:14" x14ac:dyDescent="0.15">
      <c r="B33" s="1020" t="str">
        <f t="shared" si="0"/>
        <v/>
      </c>
      <c r="C33" s="957"/>
      <c r="D33" s="957"/>
      <c r="E33" s="957"/>
      <c r="F33" s="957"/>
      <c r="G33" s="436"/>
      <c r="H33" s="1016"/>
      <c r="I33" s="955"/>
      <c r="J33" s="955"/>
      <c r="K33" s="955"/>
      <c r="L33" s="955"/>
      <c r="M33" s="955"/>
      <c r="N33" s="955"/>
    </row>
    <row r="34" spans="2:14" x14ac:dyDescent="0.15">
      <c r="B34" s="1020" t="str">
        <f t="shared" si="0"/>
        <v/>
      </c>
      <c r="C34" s="957"/>
      <c r="D34" s="957"/>
      <c r="E34" s="957"/>
      <c r="F34" s="957"/>
      <c r="G34" s="436"/>
      <c r="H34" s="1016"/>
      <c r="I34" s="955"/>
      <c r="J34" s="955"/>
      <c r="K34" s="955"/>
      <c r="L34" s="955"/>
      <c r="M34" s="955"/>
      <c r="N34" s="955"/>
    </row>
    <row r="35" spans="2:14" x14ac:dyDescent="0.15">
      <c r="B35" s="1020" t="str">
        <f t="shared" si="0"/>
        <v/>
      </c>
      <c r="C35" s="957"/>
      <c r="D35" s="957"/>
      <c r="E35" s="957"/>
      <c r="F35" s="957"/>
      <c r="G35" s="436"/>
      <c r="H35" s="1016"/>
      <c r="I35" s="955"/>
      <c r="J35" s="955"/>
      <c r="K35" s="955"/>
      <c r="L35" s="955"/>
      <c r="M35" s="955"/>
      <c r="N35" s="955"/>
    </row>
    <row r="36" spans="2:14" x14ac:dyDescent="0.15">
      <c r="B36" s="1020" t="str">
        <f t="shared" si="0"/>
        <v/>
      </c>
      <c r="C36" s="957"/>
      <c r="D36" s="957"/>
      <c r="E36" s="957"/>
      <c r="F36" s="957"/>
      <c r="G36" s="436"/>
      <c r="H36" s="1016"/>
      <c r="I36" s="955"/>
      <c r="J36" s="955"/>
      <c r="K36" s="955"/>
      <c r="L36" s="955"/>
      <c r="M36" s="955"/>
      <c r="N36" s="955"/>
    </row>
    <row r="37" spans="2:14" x14ac:dyDescent="0.15">
      <c r="B37" s="1020" t="str">
        <f t="shared" si="0"/>
        <v/>
      </c>
      <c r="C37" s="957"/>
      <c r="D37" s="957"/>
      <c r="E37" s="957"/>
      <c r="F37" s="957"/>
      <c r="G37" s="436"/>
      <c r="H37" s="1016"/>
      <c r="I37" s="955"/>
      <c r="J37" s="955"/>
      <c r="K37" s="955"/>
      <c r="L37" s="955"/>
      <c r="M37" s="955"/>
      <c r="N37" s="955"/>
    </row>
    <row r="38" spans="2:14" x14ac:dyDescent="0.15">
      <c r="B38" s="1020" t="str">
        <f t="shared" si="0"/>
        <v/>
      </c>
      <c r="C38" s="957"/>
      <c r="D38" s="957"/>
      <c r="E38" s="957"/>
      <c r="F38" s="957"/>
      <c r="G38" s="436"/>
      <c r="H38" s="1016"/>
      <c r="I38" s="955"/>
      <c r="J38" s="955"/>
      <c r="K38" s="955"/>
      <c r="L38" s="955"/>
      <c r="M38" s="955"/>
      <c r="N38" s="955"/>
    </row>
    <row r="39" spans="2:14" x14ac:dyDescent="0.15">
      <c r="B39" s="1020" t="str">
        <f t="shared" si="0"/>
        <v/>
      </c>
      <c r="C39" s="957"/>
      <c r="D39" s="957"/>
      <c r="E39" s="957"/>
      <c r="F39" s="957"/>
      <c r="G39" s="436"/>
      <c r="H39" s="1016"/>
      <c r="I39" s="955"/>
      <c r="J39" s="955"/>
      <c r="K39" s="955"/>
      <c r="L39" s="955"/>
      <c r="M39" s="955"/>
      <c r="N39" s="955"/>
    </row>
    <row r="40" spans="2:14" x14ac:dyDescent="0.15">
      <c r="B40" s="1020" t="str">
        <f t="shared" si="0"/>
        <v/>
      </c>
      <c r="C40" s="957"/>
      <c r="D40" s="957"/>
      <c r="E40" s="957"/>
      <c r="F40" s="957"/>
      <c r="G40" s="436"/>
      <c r="H40" s="1016"/>
      <c r="I40" s="955"/>
      <c r="J40" s="955"/>
      <c r="K40" s="955"/>
      <c r="L40" s="955"/>
      <c r="M40" s="955"/>
      <c r="N40" s="955"/>
    </row>
    <row r="41" spans="2:14" x14ac:dyDescent="0.15">
      <c r="B41" s="1020" t="str">
        <f t="shared" si="0"/>
        <v/>
      </c>
      <c r="C41" s="957"/>
      <c r="D41" s="957"/>
      <c r="E41" s="957"/>
      <c r="F41" s="957"/>
      <c r="G41" s="436"/>
      <c r="H41" s="1016"/>
      <c r="I41" s="955"/>
      <c r="J41" s="955"/>
      <c r="K41" s="955"/>
      <c r="L41" s="955"/>
      <c r="M41" s="955"/>
      <c r="N41" s="955"/>
    </row>
    <row r="42" spans="2:14" x14ac:dyDescent="0.15">
      <c r="B42" s="1020" t="str">
        <f t="shared" si="0"/>
        <v/>
      </c>
      <c r="C42" s="957"/>
      <c r="D42" s="957"/>
      <c r="E42" s="957"/>
      <c r="F42" s="957"/>
      <c r="G42" s="436"/>
      <c r="H42" s="1016"/>
      <c r="I42" s="955"/>
      <c r="J42" s="955"/>
      <c r="K42" s="955"/>
      <c r="L42" s="955"/>
      <c r="M42" s="955"/>
      <c r="N42" s="955"/>
    </row>
    <row r="43" spans="2:14" x14ac:dyDescent="0.15">
      <c r="B43" s="1020" t="str">
        <f t="shared" si="0"/>
        <v/>
      </c>
      <c r="C43" s="957"/>
      <c r="D43" s="957"/>
      <c r="E43" s="957"/>
      <c r="F43" s="957"/>
      <c r="G43" s="436"/>
      <c r="H43" s="1016"/>
      <c r="I43" s="955"/>
      <c r="J43" s="955"/>
      <c r="K43" s="955"/>
      <c r="L43" s="955"/>
      <c r="M43" s="955"/>
      <c r="N43" s="955"/>
    </row>
    <row r="44" spans="2:14" x14ac:dyDescent="0.15">
      <c r="B44" s="1020" t="str">
        <f t="shared" si="0"/>
        <v/>
      </c>
      <c r="C44" s="957"/>
      <c r="D44" s="957"/>
      <c r="E44" s="957"/>
      <c r="F44" s="957"/>
      <c r="G44" s="436"/>
      <c r="H44" s="1016"/>
      <c r="I44" s="955"/>
      <c r="J44" s="955"/>
      <c r="K44" s="955"/>
      <c r="L44" s="955"/>
      <c r="M44" s="955"/>
      <c r="N44" s="955"/>
    </row>
    <row r="45" spans="2:14" x14ac:dyDescent="0.15">
      <c r="B45" s="1020" t="str">
        <f t="shared" si="0"/>
        <v/>
      </c>
      <c r="C45" s="957"/>
      <c r="D45" s="957"/>
      <c r="E45" s="957"/>
      <c r="F45" s="957"/>
      <c r="G45" s="436"/>
      <c r="H45" s="1016"/>
      <c r="I45" s="955"/>
      <c r="J45" s="955"/>
      <c r="K45" s="955"/>
      <c r="L45" s="955"/>
      <c r="M45" s="955"/>
      <c r="N45" s="955"/>
    </row>
    <row r="46" spans="2:14" x14ac:dyDescent="0.15">
      <c r="B46" s="1020" t="str">
        <f t="shared" si="0"/>
        <v/>
      </c>
      <c r="C46" s="957"/>
      <c r="D46" s="957"/>
      <c r="E46" s="957"/>
      <c r="F46" s="957"/>
      <c r="G46" s="436"/>
      <c r="H46" s="1016"/>
      <c r="I46" s="955"/>
      <c r="J46" s="955"/>
      <c r="K46" s="955"/>
      <c r="L46" s="955"/>
      <c r="M46" s="955"/>
      <c r="N46" s="955"/>
    </row>
    <row r="47" spans="2:14" x14ac:dyDescent="0.15">
      <c r="B47" s="1020" t="str">
        <f t="shared" si="0"/>
        <v/>
      </c>
      <c r="C47" s="957"/>
      <c r="D47" s="957"/>
      <c r="E47" s="957"/>
      <c r="F47" s="957"/>
      <c r="G47" s="436"/>
      <c r="H47" s="1016"/>
      <c r="I47" s="955"/>
      <c r="J47" s="955"/>
      <c r="K47" s="955"/>
      <c r="L47" s="955"/>
      <c r="M47" s="955"/>
      <c r="N47" s="955"/>
    </row>
    <row r="48" spans="2:14" x14ac:dyDescent="0.15">
      <c r="B48" s="1020" t="str">
        <f t="shared" ref="B48:B77" si="1">IF(A_船舶名="","",HLOOKUP(A_船舶名,H_持帰りリスト_日本語,ROW()-14,FALSE))</f>
        <v/>
      </c>
      <c r="C48" s="957"/>
      <c r="D48" s="957"/>
      <c r="E48" s="957"/>
      <c r="F48" s="957"/>
      <c r="G48" s="436"/>
      <c r="H48" s="1016"/>
      <c r="I48" s="955"/>
      <c r="J48" s="955"/>
      <c r="K48" s="955"/>
      <c r="L48" s="955"/>
      <c r="M48" s="955"/>
      <c r="N48" s="955"/>
    </row>
    <row r="49" spans="2:14" x14ac:dyDescent="0.15">
      <c r="B49" s="1020" t="str">
        <f t="shared" si="1"/>
        <v/>
      </c>
      <c r="C49" s="957"/>
      <c r="D49" s="957"/>
      <c r="E49" s="957"/>
      <c r="F49" s="957"/>
      <c r="G49" s="436"/>
      <c r="H49" s="1016"/>
      <c r="I49" s="955"/>
      <c r="J49" s="955"/>
      <c r="K49" s="955"/>
      <c r="L49" s="955"/>
      <c r="M49" s="955"/>
      <c r="N49" s="955"/>
    </row>
    <row r="50" spans="2:14" x14ac:dyDescent="0.15">
      <c r="B50" s="1020" t="str">
        <f t="shared" si="1"/>
        <v/>
      </c>
      <c r="C50" s="957"/>
      <c r="D50" s="957"/>
      <c r="E50" s="957"/>
      <c r="F50" s="957"/>
      <c r="G50" s="436"/>
      <c r="H50" s="1016"/>
      <c r="I50" s="955"/>
      <c r="J50" s="955"/>
      <c r="K50" s="955"/>
      <c r="L50" s="955"/>
      <c r="M50" s="955"/>
      <c r="N50" s="955"/>
    </row>
    <row r="51" spans="2:14" x14ac:dyDescent="0.15">
      <c r="B51" s="1020" t="str">
        <f t="shared" si="1"/>
        <v/>
      </c>
      <c r="C51" s="957"/>
      <c r="D51" s="957"/>
      <c r="E51" s="957"/>
      <c r="F51" s="957"/>
      <c r="G51" s="436"/>
      <c r="H51" s="1016"/>
      <c r="I51" s="955"/>
      <c r="J51" s="955"/>
      <c r="K51" s="955"/>
      <c r="L51" s="955"/>
      <c r="M51" s="955"/>
      <c r="N51" s="955"/>
    </row>
    <row r="52" spans="2:14" x14ac:dyDescent="0.15">
      <c r="B52" s="1020" t="str">
        <f t="shared" si="1"/>
        <v/>
      </c>
      <c r="C52" s="957"/>
      <c r="D52" s="957"/>
      <c r="E52" s="957"/>
      <c r="F52" s="957"/>
      <c r="G52" s="436"/>
      <c r="H52" s="1016"/>
      <c r="I52" s="955"/>
      <c r="J52" s="955"/>
      <c r="K52" s="955"/>
      <c r="L52" s="955"/>
      <c r="M52" s="955"/>
      <c r="N52" s="955"/>
    </row>
    <row r="53" spans="2:14" x14ac:dyDescent="0.15">
      <c r="B53" s="1020" t="str">
        <f t="shared" si="1"/>
        <v/>
      </c>
      <c r="C53" s="957"/>
      <c r="D53" s="957"/>
      <c r="E53" s="957"/>
      <c r="F53" s="957"/>
      <c r="G53" s="436"/>
      <c r="H53" s="1016"/>
      <c r="I53" s="955"/>
      <c r="J53" s="955"/>
      <c r="K53" s="955"/>
      <c r="L53" s="955"/>
      <c r="M53" s="955"/>
      <c r="N53" s="955"/>
    </row>
    <row r="54" spans="2:14" x14ac:dyDescent="0.15">
      <c r="B54" s="1020" t="str">
        <f t="shared" si="1"/>
        <v/>
      </c>
      <c r="C54" s="957"/>
      <c r="D54" s="957"/>
      <c r="E54" s="957"/>
      <c r="F54" s="957"/>
      <c r="G54" s="436"/>
      <c r="H54" s="1016"/>
      <c r="I54" s="955"/>
      <c r="J54" s="955"/>
      <c r="K54" s="955"/>
      <c r="L54" s="955"/>
      <c r="M54" s="955"/>
      <c r="N54" s="955"/>
    </row>
    <row r="55" spans="2:14" x14ac:dyDescent="0.15">
      <c r="B55" s="1020" t="str">
        <f t="shared" si="1"/>
        <v/>
      </c>
      <c r="C55" s="957"/>
      <c r="D55" s="957"/>
      <c r="E55" s="957"/>
      <c r="F55" s="957"/>
      <c r="G55" s="436"/>
      <c r="H55" s="1016"/>
      <c r="I55" s="955"/>
      <c r="J55" s="955"/>
      <c r="K55" s="955"/>
      <c r="L55" s="955"/>
      <c r="M55" s="955"/>
      <c r="N55" s="955"/>
    </row>
    <row r="56" spans="2:14" x14ac:dyDescent="0.15">
      <c r="B56" s="1020" t="str">
        <f t="shared" si="1"/>
        <v/>
      </c>
      <c r="C56" s="957"/>
      <c r="D56" s="957"/>
      <c r="E56" s="957"/>
      <c r="F56" s="957"/>
      <c r="G56" s="436"/>
      <c r="H56" s="1016"/>
      <c r="I56" s="955"/>
      <c r="J56" s="955"/>
      <c r="K56" s="955"/>
      <c r="L56" s="955"/>
      <c r="M56" s="955"/>
      <c r="N56" s="955"/>
    </row>
    <row r="57" spans="2:14" x14ac:dyDescent="0.15">
      <c r="B57" s="1020" t="str">
        <f t="shared" si="1"/>
        <v/>
      </c>
      <c r="C57" s="957"/>
      <c r="D57" s="957"/>
      <c r="E57" s="957"/>
      <c r="F57" s="957"/>
      <c r="G57" s="436"/>
      <c r="H57" s="1016"/>
      <c r="I57" s="955"/>
      <c r="J57" s="955"/>
      <c r="K57" s="955"/>
      <c r="L57" s="955"/>
      <c r="M57" s="955"/>
      <c r="N57" s="955"/>
    </row>
    <row r="58" spans="2:14" x14ac:dyDescent="0.15">
      <c r="B58" s="1020" t="str">
        <f t="shared" si="1"/>
        <v/>
      </c>
      <c r="C58" s="957"/>
      <c r="D58" s="957"/>
      <c r="E58" s="957"/>
      <c r="F58" s="957"/>
      <c r="G58" s="436"/>
      <c r="H58" s="1016"/>
      <c r="I58" s="955"/>
      <c r="J58" s="955"/>
      <c r="K58" s="955"/>
      <c r="L58" s="955"/>
      <c r="M58" s="955"/>
      <c r="N58" s="955"/>
    </row>
    <row r="59" spans="2:14" x14ac:dyDescent="0.15">
      <c r="B59" s="1020" t="str">
        <f t="shared" si="1"/>
        <v/>
      </c>
      <c r="C59" s="957"/>
      <c r="D59" s="957"/>
      <c r="E59" s="957"/>
      <c r="F59" s="957"/>
      <c r="G59" s="436"/>
      <c r="H59" s="1016"/>
      <c r="I59" s="955"/>
      <c r="J59" s="955"/>
      <c r="K59" s="955"/>
      <c r="L59" s="955"/>
      <c r="M59" s="955"/>
      <c r="N59" s="955"/>
    </row>
    <row r="60" spans="2:14" x14ac:dyDescent="0.15">
      <c r="B60" s="1020" t="str">
        <f t="shared" si="1"/>
        <v/>
      </c>
      <c r="C60" s="957"/>
      <c r="D60" s="957"/>
      <c r="E60" s="957"/>
      <c r="F60" s="957"/>
      <c r="G60" s="436"/>
      <c r="H60" s="1016"/>
      <c r="I60" s="955"/>
      <c r="J60" s="955"/>
      <c r="K60" s="955"/>
      <c r="L60" s="955"/>
      <c r="M60" s="955"/>
      <c r="N60" s="955"/>
    </row>
    <row r="61" spans="2:14" x14ac:dyDescent="0.15">
      <c r="B61" s="1020" t="str">
        <f t="shared" si="1"/>
        <v/>
      </c>
      <c r="C61" s="957"/>
      <c r="D61" s="957"/>
      <c r="E61" s="957"/>
      <c r="F61" s="957"/>
      <c r="G61" s="436"/>
      <c r="H61" s="1016"/>
      <c r="I61" s="955"/>
      <c r="J61" s="955"/>
      <c r="K61" s="955"/>
      <c r="L61" s="955"/>
      <c r="M61" s="955"/>
      <c r="N61" s="955"/>
    </row>
    <row r="62" spans="2:14" x14ac:dyDescent="0.15">
      <c r="B62" s="1020" t="str">
        <f t="shared" si="1"/>
        <v/>
      </c>
      <c r="C62" s="957"/>
      <c r="D62" s="957"/>
      <c r="E62" s="957"/>
      <c r="F62" s="957"/>
      <c r="G62" s="436"/>
      <c r="H62" s="1016"/>
      <c r="I62" s="955"/>
      <c r="J62" s="955"/>
      <c r="K62" s="955"/>
      <c r="L62" s="955"/>
      <c r="M62" s="955"/>
      <c r="N62" s="955"/>
    </row>
    <row r="63" spans="2:14" x14ac:dyDescent="0.15">
      <c r="B63" s="1020" t="str">
        <f t="shared" si="1"/>
        <v/>
      </c>
      <c r="C63" s="957"/>
      <c r="D63" s="957"/>
      <c r="E63" s="957"/>
      <c r="F63" s="957"/>
      <c r="G63" s="436"/>
      <c r="H63" s="1016"/>
      <c r="I63" s="955"/>
      <c r="J63" s="955"/>
      <c r="K63" s="955"/>
      <c r="L63" s="955"/>
      <c r="M63" s="955"/>
      <c r="N63" s="955"/>
    </row>
    <row r="64" spans="2:14" x14ac:dyDescent="0.15">
      <c r="B64" s="1020" t="str">
        <f t="shared" si="1"/>
        <v/>
      </c>
      <c r="C64" s="957"/>
      <c r="D64" s="957"/>
      <c r="E64" s="957"/>
      <c r="F64" s="957"/>
      <c r="G64" s="436"/>
      <c r="H64" s="1016"/>
      <c r="I64" s="955"/>
      <c r="J64" s="955"/>
      <c r="K64" s="955"/>
      <c r="L64" s="955"/>
      <c r="M64" s="955"/>
      <c r="N64" s="955"/>
    </row>
    <row r="65" spans="2:14" x14ac:dyDescent="0.15">
      <c r="B65" s="1020" t="str">
        <f t="shared" si="1"/>
        <v/>
      </c>
      <c r="C65" s="957"/>
      <c r="D65" s="957"/>
      <c r="E65" s="957"/>
      <c r="F65" s="957"/>
      <c r="G65" s="436"/>
      <c r="H65" s="1016"/>
      <c r="I65" s="955"/>
      <c r="J65" s="955"/>
      <c r="K65" s="955"/>
      <c r="L65" s="955"/>
      <c r="M65" s="955"/>
      <c r="N65" s="955"/>
    </row>
    <row r="66" spans="2:14" x14ac:dyDescent="0.15">
      <c r="B66" s="1020" t="str">
        <f t="shared" si="1"/>
        <v/>
      </c>
      <c r="C66" s="957"/>
      <c r="D66" s="957"/>
      <c r="E66" s="957"/>
      <c r="F66" s="957"/>
      <c r="G66" s="436"/>
      <c r="H66" s="1016"/>
      <c r="I66" s="955"/>
      <c r="J66" s="955"/>
      <c r="K66" s="955"/>
      <c r="L66" s="955"/>
      <c r="M66" s="955"/>
      <c r="N66" s="955"/>
    </row>
    <row r="67" spans="2:14" x14ac:dyDescent="0.15">
      <c r="B67" s="1020" t="str">
        <f t="shared" si="1"/>
        <v/>
      </c>
      <c r="C67" s="957"/>
      <c r="D67" s="957"/>
      <c r="E67" s="957"/>
      <c r="F67" s="957"/>
      <c r="G67" s="436"/>
      <c r="H67" s="1016"/>
      <c r="I67" s="955"/>
      <c r="J67" s="955"/>
      <c r="K67" s="955"/>
      <c r="L67" s="955"/>
      <c r="M67" s="955"/>
      <c r="N67" s="955"/>
    </row>
    <row r="68" spans="2:14" x14ac:dyDescent="0.15">
      <c r="B68" s="1020" t="str">
        <f t="shared" si="1"/>
        <v/>
      </c>
      <c r="C68" s="957"/>
      <c r="D68" s="957"/>
      <c r="E68" s="957"/>
      <c r="F68" s="957"/>
      <c r="G68" s="436"/>
      <c r="H68" s="1016"/>
      <c r="I68" s="955"/>
      <c r="J68" s="955"/>
      <c r="K68" s="955"/>
      <c r="L68" s="955"/>
      <c r="M68" s="955"/>
      <c r="N68" s="955"/>
    </row>
    <row r="69" spans="2:14" x14ac:dyDescent="0.15">
      <c r="B69" s="1020" t="str">
        <f t="shared" si="1"/>
        <v/>
      </c>
      <c r="C69" s="957"/>
      <c r="D69" s="957"/>
      <c r="E69" s="957"/>
      <c r="F69" s="957"/>
      <c r="G69" s="436"/>
      <c r="H69" s="1016"/>
      <c r="I69" s="955"/>
      <c r="J69" s="955"/>
      <c r="K69" s="955"/>
      <c r="L69" s="955"/>
      <c r="M69" s="955"/>
      <c r="N69" s="955"/>
    </row>
    <row r="70" spans="2:14" x14ac:dyDescent="0.15">
      <c r="B70" s="1020" t="str">
        <f t="shared" si="1"/>
        <v/>
      </c>
      <c r="C70" s="957"/>
      <c r="D70" s="957"/>
      <c r="E70" s="957"/>
      <c r="F70" s="957"/>
      <c r="G70" s="436"/>
      <c r="H70" s="1016"/>
      <c r="I70" s="955"/>
      <c r="J70" s="955"/>
      <c r="K70" s="955"/>
      <c r="L70" s="955"/>
      <c r="M70" s="955"/>
      <c r="N70" s="955"/>
    </row>
    <row r="71" spans="2:14" x14ac:dyDescent="0.15">
      <c r="B71" s="1020" t="str">
        <f t="shared" si="1"/>
        <v/>
      </c>
      <c r="C71" s="957"/>
      <c r="D71" s="957"/>
      <c r="E71" s="957"/>
      <c r="F71" s="957"/>
      <c r="G71" s="436"/>
      <c r="H71" s="1016"/>
      <c r="I71" s="955"/>
      <c r="J71" s="955"/>
      <c r="K71" s="955"/>
      <c r="L71" s="955"/>
      <c r="M71" s="955"/>
      <c r="N71" s="955"/>
    </row>
    <row r="72" spans="2:14" x14ac:dyDescent="0.15">
      <c r="B72" s="1020" t="str">
        <f t="shared" si="1"/>
        <v/>
      </c>
      <c r="C72" s="957"/>
      <c r="D72" s="957"/>
      <c r="E72" s="957"/>
      <c r="F72" s="957"/>
      <c r="G72" s="436"/>
      <c r="H72" s="1016"/>
      <c r="I72" s="955"/>
      <c r="J72" s="955"/>
      <c r="K72" s="955"/>
      <c r="L72" s="955"/>
      <c r="M72" s="955"/>
      <c r="N72" s="955"/>
    </row>
    <row r="73" spans="2:14" x14ac:dyDescent="0.15">
      <c r="B73" s="1020" t="str">
        <f t="shared" si="1"/>
        <v/>
      </c>
      <c r="C73" s="957"/>
      <c r="D73" s="957"/>
      <c r="E73" s="957"/>
      <c r="F73" s="957"/>
      <c r="G73" s="436"/>
      <c r="H73" s="1016"/>
      <c r="I73" s="955"/>
      <c r="J73" s="955"/>
      <c r="K73" s="955"/>
      <c r="L73" s="955"/>
      <c r="M73" s="955"/>
      <c r="N73" s="955"/>
    </row>
    <row r="74" spans="2:14" x14ac:dyDescent="0.15">
      <c r="B74" s="1020" t="str">
        <f t="shared" si="1"/>
        <v/>
      </c>
      <c r="C74" s="957"/>
      <c r="D74" s="957"/>
      <c r="E74" s="957"/>
      <c r="F74" s="957"/>
      <c r="G74" s="436"/>
      <c r="H74" s="1016"/>
      <c r="I74" s="955"/>
      <c r="J74" s="955"/>
      <c r="K74" s="955"/>
      <c r="L74" s="955"/>
      <c r="M74" s="955"/>
      <c r="N74" s="955"/>
    </row>
    <row r="75" spans="2:14" x14ac:dyDescent="0.15">
      <c r="B75" s="1020" t="str">
        <f t="shared" si="1"/>
        <v/>
      </c>
      <c r="C75" s="957"/>
      <c r="D75" s="957"/>
      <c r="E75" s="957"/>
      <c r="F75" s="957"/>
      <c r="G75" s="436"/>
      <c r="H75" s="1016"/>
      <c r="I75" s="955"/>
      <c r="J75" s="955"/>
      <c r="K75" s="955"/>
      <c r="L75" s="955"/>
      <c r="M75" s="955"/>
      <c r="N75" s="955"/>
    </row>
    <row r="76" spans="2:14" x14ac:dyDescent="0.15">
      <c r="B76" s="1020" t="str">
        <f t="shared" si="1"/>
        <v/>
      </c>
      <c r="C76" s="957"/>
      <c r="D76" s="957"/>
      <c r="E76" s="957"/>
      <c r="F76" s="957"/>
      <c r="G76" s="436"/>
      <c r="H76" s="1016"/>
      <c r="I76" s="955"/>
      <c r="J76" s="955"/>
      <c r="K76" s="955"/>
      <c r="L76" s="955"/>
      <c r="M76" s="955"/>
      <c r="N76" s="955"/>
    </row>
    <row r="77" spans="2:14" x14ac:dyDescent="0.15">
      <c r="B77" s="1020" t="str">
        <f t="shared" si="1"/>
        <v/>
      </c>
      <c r="C77" s="957"/>
      <c r="D77" s="957"/>
      <c r="E77" s="957"/>
      <c r="F77" s="957"/>
      <c r="G77" s="436"/>
      <c r="H77" s="1016"/>
      <c r="I77" s="955"/>
      <c r="J77" s="955"/>
      <c r="K77" s="955"/>
      <c r="L77" s="955"/>
      <c r="M77" s="955"/>
      <c r="N77" s="955"/>
    </row>
    <row r="78" spans="2:14" x14ac:dyDescent="0.15">
      <c r="B78" s="1019"/>
      <c r="C78" s="955"/>
      <c r="D78" s="955"/>
      <c r="E78" s="955"/>
      <c r="F78" s="955"/>
      <c r="G78" s="436"/>
      <c r="H78" s="1016"/>
      <c r="I78" s="955"/>
      <c r="J78" s="955"/>
      <c r="K78" s="955"/>
      <c r="L78" s="955"/>
      <c r="M78" s="955"/>
      <c r="N78" s="955"/>
    </row>
    <row r="79" spans="2:14" x14ac:dyDescent="0.15">
      <c r="B79" s="1019"/>
      <c r="C79" s="955"/>
      <c r="D79" s="955"/>
      <c r="E79" s="955"/>
      <c r="F79" s="955"/>
      <c r="G79" s="436"/>
      <c r="H79" s="1016"/>
      <c r="I79" s="955"/>
      <c r="J79" s="955"/>
      <c r="K79" s="955"/>
      <c r="L79" s="955"/>
      <c r="M79" s="955"/>
      <c r="N79" s="955"/>
    </row>
    <row r="80" spans="2:14" x14ac:dyDescent="0.15">
      <c r="B80" s="1019"/>
      <c r="C80" s="955"/>
      <c r="D80" s="955"/>
      <c r="E80" s="955"/>
      <c r="F80" s="955"/>
      <c r="G80" s="436"/>
      <c r="H80" s="1016"/>
      <c r="I80" s="955"/>
      <c r="J80" s="955"/>
      <c r="K80" s="955"/>
      <c r="L80" s="955"/>
      <c r="M80" s="955"/>
      <c r="N80" s="955"/>
    </row>
    <row r="81" spans="1:15" x14ac:dyDescent="0.15">
      <c r="B81" s="1019"/>
      <c r="C81" s="955"/>
      <c r="D81" s="955"/>
      <c r="E81" s="955"/>
      <c r="F81" s="955"/>
      <c r="G81" s="436"/>
      <c r="H81" s="1016"/>
      <c r="I81" s="955"/>
      <c r="J81" s="955"/>
      <c r="K81" s="955"/>
      <c r="L81" s="955"/>
      <c r="M81" s="955"/>
      <c r="N81" s="955"/>
    </row>
    <row r="82" spans="1:15" x14ac:dyDescent="0.15">
      <c r="B82" s="1018"/>
      <c r="C82" s="963"/>
      <c r="D82" s="963"/>
      <c r="E82" s="963"/>
      <c r="F82" s="963"/>
      <c r="G82" s="437"/>
      <c r="H82" s="1017"/>
      <c r="I82" s="963"/>
      <c r="J82" s="963"/>
      <c r="K82" s="963"/>
      <c r="L82" s="963"/>
      <c r="M82" s="963"/>
      <c r="N82" s="963"/>
    </row>
    <row r="83" spans="1:15" x14ac:dyDescent="0.15">
      <c r="B83" s="1031" t="s">
        <v>712</v>
      </c>
      <c r="C83" s="743"/>
      <c r="D83" s="743"/>
      <c r="E83" s="743"/>
      <c r="F83" s="743"/>
      <c r="G83" s="743"/>
      <c r="H83" s="743"/>
      <c r="I83" s="743"/>
      <c r="J83" s="743"/>
      <c r="K83" s="743"/>
      <c r="L83" s="743"/>
      <c r="M83" s="743"/>
      <c r="N83" s="743"/>
    </row>
    <row r="84" spans="1:15" ht="27" customHeight="1" x14ac:dyDescent="0.15">
      <c r="B84" s="1030" t="s">
        <v>716</v>
      </c>
      <c r="C84" s="642"/>
      <c r="D84" s="642"/>
      <c r="E84" s="642"/>
      <c r="F84" s="642"/>
      <c r="G84" s="642"/>
      <c r="H84" s="642"/>
      <c r="I84" s="642"/>
      <c r="J84" s="642"/>
      <c r="K84" s="642"/>
      <c r="L84" s="642"/>
      <c r="M84" s="642"/>
      <c r="N84" s="642"/>
    </row>
    <row r="85" spans="1:15" x14ac:dyDescent="0.15">
      <c r="B85" s="1"/>
      <c r="C85" s="5"/>
      <c r="D85" s="5"/>
      <c r="E85" s="1"/>
      <c r="F85" s="5"/>
      <c r="G85" s="5"/>
      <c r="H85" s="5"/>
      <c r="I85" s="5"/>
      <c r="J85" s="1"/>
    </row>
    <row r="86" spans="1:15" x14ac:dyDescent="0.15">
      <c r="A86" s="23" t="s">
        <v>993</v>
      </c>
      <c r="B86" s="1" t="s">
        <v>1000</v>
      </c>
      <c r="C86" s="1"/>
      <c r="D86" s="1"/>
      <c r="E86" s="1"/>
      <c r="F86" s="1"/>
      <c r="G86" s="1"/>
      <c r="H86" s="1"/>
      <c r="I86" s="1"/>
      <c r="J86" s="1"/>
    </row>
    <row r="87" spans="1:15" x14ac:dyDescent="0.15">
      <c r="B87" s="1033" t="s">
        <v>48</v>
      </c>
      <c r="C87" s="979"/>
      <c r="D87" s="1025" t="s">
        <v>189</v>
      </c>
      <c r="E87" s="903"/>
      <c r="F87" s="903"/>
      <c r="G87" s="903"/>
      <c r="H87" s="903"/>
      <c r="I87" s="903"/>
      <c r="J87" s="926"/>
      <c r="K87" s="1025" t="s">
        <v>82</v>
      </c>
      <c r="L87" s="903"/>
      <c r="M87" s="903"/>
      <c r="N87" s="926"/>
      <c r="O87" s="895" t="s">
        <v>128</v>
      </c>
    </row>
    <row r="88" spans="1:15" ht="40.5" customHeight="1" x14ac:dyDescent="0.15">
      <c r="B88" s="1032" t="s">
        <v>673</v>
      </c>
      <c r="C88" s="629"/>
      <c r="D88" s="320" t="str">
        <f>IF($D$10="","",VLOOKUP($D$10,G_潜水船_映像・画像,2,FALSE))</f>
        <v/>
      </c>
      <c r="E88" s="321" t="str">
        <f>IF($D$10="","",VLOOKUP($D$10,G_潜水船_映像・画像,3,FALSE))</f>
        <v/>
      </c>
      <c r="F88" s="321" t="str">
        <f>IF($D$10="","",VLOOKUP($D$10,G_潜水船_映像・画像,4,FALSE))</f>
        <v/>
      </c>
      <c r="G88" s="321" t="str">
        <f>IF($D$10="","",VLOOKUP($D$10,G_潜水船_映像・画像,5,FALSE))</f>
        <v/>
      </c>
      <c r="H88" s="321" t="str">
        <f>IF($D$10="","",VLOOKUP($D$10,G_潜水船_映像・画像,6,FALSE))</f>
        <v/>
      </c>
      <c r="I88" s="321" t="str">
        <f>IF($D$10="","",VLOOKUP($D$10,G_潜水船_映像・画像,7,FALSE))</f>
        <v/>
      </c>
      <c r="J88" s="322" t="s">
        <v>988</v>
      </c>
      <c r="K88" s="320" t="str">
        <f>IF($D$10="","",VLOOKUP($D$10,G_潜水船_映像・画像,8,FALSE))</f>
        <v/>
      </c>
      <c r="L88" s="321" t="str">
        <f>IF($D$10="","",VLOOKUP($D$10,G_潜水船_映像・画像,9,FALSE))</f>
        <v/>
      </c>
      <c r="M88" s="321" t="str">
        <f>IF($D$10="","",VLOOKUP($D$10,G_潜水船_映像・画像,10,FALSE))</f>
        <v/>
      </c>
      <c r="N88" s="322" t="str">
        <f>IF($D$10="","",VLOOKUP($D$10,G_潜水船_映像・画像,11,FALSE))</f>
        <v/>
      </c>
      <c r="O88" s="1014"/>
    </row>
    <row r="89" spans="1:15" ht="27" customHeight="1" x14ac:dyDescent="0.15">
      <c r="B89" s="316"/>
      <c r="C89" s="319" t="s">
        <v>38</v>
      </c>
      <c r="D89" s="508"/>
      <c r="E89" s="509"/>
      <c r="F89" s="509"/>
      <c r="G89" s="509"/>
      <c r="H89" s="509"/>
      <c r="I89" s="509"/>
      <c r="J89" s="510"/>
      <c r="K89" s="508"/>
      <c r="L89" s="509"/>
      <c r="M89" s="509"/>
      <c r="N89" s="510"/>
      <c r="O89" s="1015"/>
    </row>
    <row r="90" spans="1:15" x14ac:dyDescent="0.15">
      <c r="A90" s="23" t="s">
        <v>71</v>
      </c>
      <c r="B90" s="886" t="s">
        <v>52</v>
      </c>
      <c r="C90" s="225">
        <v>1234</v>
      </c>
      <c r="D90" s="217" t="s">
        <v>37</v>
      </c>
      <c r="E90" s="317"/>
      <c r="F90" s="317" t="s">
        <v>37</v>
      </c>
      <c r="G90" s="317"/>
      <c r="H90" s="317" t="s">
        <v>37</v>
      </c>
      <c r="I90" s="317"/>
      <c r="J90" s="318"/>
      <c r="K90" s="217"/>
      <c r="L90" s="317"/>
      <c r="M90" s="317"/>
      <c r="N90" s="318"/>
      <c r="O90" s="225"/>
    </row>
    <row r="91" spans="1:15" x14ac:dyDescent="0.15">
      <c r="B91" s="602"/>
      <c r="C91" s="511"/>
      <c r="D91" s="409"/>
      <c r="E91" s="439"/>
      <c r="F91" s="439"/>
      <c r="G91" s="439"/>
      <c r="H91" s="439"/>
      <c r="I91" s="439"/>
      <c r="J91" s="410"/>
      <c r="K91" s="409"/>
      <c r="L91" s="439"/>
      <c r="M91" s="439"/>
      <c r="N91" s="410"/>
      <c r="O91" s="53"/>
    </row>
    <row r="92" spans="1:15" x14ac:dyDescent="0.15">
      <c r="B92" s="602"/>
      <c r="C92" s="511"/>
      <c r="D92" s="409"/>
      <c r="E92" s="439"/>
      <c r="F92" s="439"/>
      <c r="G92" s="439"/>
      <c r="H92" s="439"/>
      <c r="I92" s="439"/>
      <c r="J92" s="410"/>
      <c r="K92" s="409"/>
      <c r="L92" s="439"/>
      <c r="M92" s="439"/>
      <c r="N92" s="410"/>
      <c r="O92" s="53"/>
    </row>
    <row r="93" spans="1:15" x14ac:dyDescent="0.15">
      <c r="B93" s="602"/>
      <c r="C93" s="512"/>
      <c r="D93" s="409"/>
      <c r="E93" s="439"/>
      <c r="F93" s="439"/>
      <c r="G93" s="439"/>
      <c r="H93" s="439"/>
      <c r="I93" s="439"/>
      <c r="J93" s="410"/>
      <c r="K93" s="409"/>
      <c r="L93" s="439"/>
      <c r="M93" s="439"/>
      <c r="N93" s="410"/>
      <c r="O93" s="53"/>
    </row>
    <row r="94" spans="1:15" x14ac:dyDescent="0.15">
      <c r="B94" s="602"/>
      <c r="C94" s="511"/>
      <c r="D94" s="409"/>
      <c r="E94" s="439"/>
      <c r="F94" s="439"/>
      <c r="G94" s="439"/>
      <c r="H94" s="439"/>
      <c r="I94" s="439"/>
      <c r="J94" s="410"/>
      <c r="K94" s="409"/>
      <c r="L94" s="439"/>
      <c r="M94" s="439"/>
      <c r="N94" s="410"/>
      <c r="O94" s="53"/>
    </row>
    <row r="95" spans="1:15" x14ac:dyDescent="0.15">
      <c r="B95" s="602"/>
      <c r="C95" s="511"/>
      <c r="D95" s="409"/>
      <c r="E95" s="439"/>
      <c r="F95" s="439"/>
      <c r="G95" s="439"/>
      <c r="H95" s="439"/>
      <c r="I95" s="439"/>
      <c r="J95" s="410"/>
      <c r="K95" s="409"/>
      <c r="L95" s="439"/>
      <c r="M95" s="439"/>
      <c r="N95" s="410"/>
      <c r="O95" s="53"/>
    </row>
    <row r="96" spans="1:15" x14ac:dyDescent="0.15">
      <c r="B96" s="602"/>
      <c r="C96" s="511"/>
      <c r="D96" s="409"/>
      <c r="E96" s="439"/>
      <c r="F96" s="439"/>
      <c r="G96" s="439"/>
      <c r="H96" s="439"/>
      <c r="I96" s="439"/>
      <c r="J96" s="410"/>
      <c r="K96" s="409"/>
      <c r="L96" s="439"/>
      <c r="M96" s="439"/>
      <c r="N96" s="410"/>
      <c r="O96" s="53"/>
    </row>
    <row r="97" spans="1:15" x14ac:dyDescent="0.15">
      <c r="B97" s="602"/>
      <c r="C97" s="511"/>
      <c r="D97" s="409"/>
      <c r="E97" s="439"/>
      <c r="F97" s="439"/>
      <c r="G97" s="439"/>
      <c r="H97" s="439"/>
      <c r="I97" s="439"/>
      <c r="J97" s="410"/>
      <c r="K97" s="409"/>
      <c r="L97" s="439"/>
      <c r="M97" s="439"/>
      <c r="N97" s="410"/>
      <c r="O97" s="53"/>
    </row>
    <row r="98" spans="1:15" x14ac:dyDescent="0.15">
      <c r="B98" s="602"/>
      <c r="C98" s="511"/>
      <c r="D98" s="409"/>
      <c r="E98" s="439"/>
      <c r="F98" s="439"/>
      <c r="G98" s="439"/>
      <c r="H98" s="439"/>
      <c r="I98" s="439"/>
      <c r="J98" s="410"/>
      <c r="K98" s="409"/>
      <c r="L98" s="439"/>
      <c r="M98" s="439"/>
      <c r="N98" s="410"/>
      <c r="O98" s="53"/>
    </row>
    <row r="99" spans="1:15" x14ac:dyDescent="0.15">
      <c r="B99" s="602"/>
      <c r="C99" s="511"/>
      <c r="D99" s="409"/>
      <c r="E99" s="439"/>
      <c r="F99" s="439"/>
      <c r="G99" s="439"/>
      <c r="H99" s="439"/>
      <c r="I99" s="439"/>
      <c r="J99" s="410"/>
      <c r="K99" s="409"/>
      <c r="L99" s="439"/>
      <c r="M99" s="439"/>
      <c r="N99" s="410"/>
      <c r="O99" s="53"/>
    </row>
    <row r="100" spans="1:15" x14ac:dyDescent="0.15">
      <c r="B100" s="602"/>
      <c r="C100" s="511"/>
      <c r="D100" s="409"/>
      <c r="E100" s="439"/>
      <c r="F100" s="439"/>
      <c r="G100" s="439"/>
      <c r="H100" s="439"/>
      <c r="I100" s="439"/>
      <c r="J100" s="410"/>
      <c r="K100" s="409"/>
      <c r="L100" s="439"/>
      <c r="M100" s="439"/>
      <c r="N100" s="410"/>
      <c r="O100" s="53"/>
    </row>
    <row r="101" spans="1:15" x14ac:dyDescent="0.15">
      <c r="B101" s="602"/>
      <c r="C101" s="511"/>
      <c r="D101" s="409"/>
      <c r="E101" s="439"/>
      <c r="F101" s="439"/>
      <c r="G101" s="439"/>
      <c r="H101" s="439"/>
      <c r="I101" s="439"/>
      <c r="J101" s="410"/>
      <c r="K101" s="409"/>
      <c r="L101" s="439"/>
      <c r="M101" s="439"/>
      <c r="N101" s="410"/>
      <c r="O101" s="53"/>
    </row>
    <row r="102" spans="1:15" x14ac:dyDescent="0.15">
      <c r="B102" s="602"/>
      <c r="C102" s="512"/>
      <c r="D102" s="409"/>
      <c r="E102" s="439"/>
      <c r="F102" s="439"/>
      <c r="G102" s="439"/>
      <c r="H102" s="439"/>
      <c r="I102" s="439"/>
      <c r="J102" s="410"/>
      <c r="K102" s="409"/>
      <c r="L102" s="439"/>
      <c r="M102" s="439"/>
      <c r="N102" s="410"/>
      <c r="O102" s="53"/>
    </row>
    <row r="103" spans="1:15" x14ac:dyDescent="0.15">
      <c r="B103" s="602"/>
      <c r="C103" s="511"/>
      <c r="D103" s="409"/>
      <c r="E103" s="439"/>
      <c r="F103" s="439"/>
      <c r="G103" s="439"/>
      <c r="H103" s="439"/>
      <c r="I103" s="439"/>
      <c r="J103" s="410"/>
      <c r="K103" s="409"/>
      <c r="L103" s="439"/>
      <c r="M103" s="439"/>
      <c r="N103" s="410"/>
      <c r="O103" s="53"/>
    </row>
    <row r="104" spans="1:15" x14ac:dyDescent="0.15">
      <c r="B104" s="602"/>
      <c r="C104" s="512"/>
      <c r="D104" s="409"/>
      <c r="E104" s="439"/>
      <c r="F104" s="439"/>
      <c r="G104" s="439"/>
      <c r="H104" s="439"/>
      <c r="I104" s="439"/>
      <c r="J104" s="410"/>
      <c r="K104" s="409"/>
      <c r="L104" s="439"/>
      <c r="M104" s="439"/>
      <c r="N104" s="410"/>
      <c r="O104" s="53"/>
    </row>
    <row r="105" spans="1:15" x14ac:dyDescent="0.15">
      <c r="B105" s="602"/>
      <c r="C105" s="511"/>
      <c r="D105" s="409"/>
      <c r="E105" s="439"/>
      <c r="F105" s="439"/>
      <c r="G105" s="439"/>
      <c r="H105" s="439"/>
      <c r="I105" s="439"/>
      <c r="J105" s="410"/>
      <c r="K105" s="409"/>
      <c r="L105" s="439"/>
      <c r="M105" s="439"/>
      <c r="N105" s="410"/>
      <c r="O105" s="53"/>
    </row>
    <row r="106" spans="1:15" x14ac:dyDescent="0.15">
      <c r="B106" s="602"/>
      <c r="C106" s="512"/>
      <c r="D106" s="409"/>
      <c r="E106" s="439"/>
      <c r="F106" s="439"/>
      <c r="G106" s="439"/>
      <c r="H106" s="439"/>
      <c r="I106" s="439"/>
      <c r="J106" s="410"/>
      <c r="K106" s="409"/>
      <c r="L106" s="439"/>
      <c r="M106" s="439"/>
      <c r="N106" s="410"/>
      <c r="O106" s="53"/>
    </row>
    <row r="107" spans="1:15" x14ac:dyDescent="0.15">
      <c r="B107" s="602"/>
      <c r="C107" s="512"/>
      <c r="D107" s="409"/>
      <c r="E107" s="439"/>
      <c r="F107" s="439"/>
      <c r="G107" s="439"/>
      <c r="H107" s="439"/>
      <c r="I107" s="439"/>
      <c r="J107" s="410"/>
      <c r="K107" s="409"/>
      <c r="L107" s="439"/>
      <c r="M107" s="439"/>
      <c r="N107" s="410"/>
      <c r="O107" s="53"/>
    </row>
    <row r="108" spans="1:15" x14ac:dyDescent="0.15">
      <c r="B108" s="602"/>
      <c r="C108" s="511"/>
      <c r="D108" s="409"/>
      <c r="E108" s="439"/>
      <c r="F108" s="439"/>
      <c r="G108" s="439"/>
      <c r="H108" s="439"/>
      <c r="I108" s="439"/>
      <c r="J108" s="410"/>
      <c r="K108" s="409"/>
      <c r="L108" s="439"/>
      <c r="M108" s="439"/>
      <c r="N108" s="410"/>
      <c r="O108" s="53"/>
    </row>
    <row r="109" spans="1:15" x14ac:dyDescent="0.15">
      <c r="B109" s="603"/>
      <c r="C109" s="513"/>
      <c r="D109" s="411"/>
      <c r="E109" s="438"/>
      <c r="F109" s="438"/>
      <c r="G109" s="438"/>
      <c r="H109" s="438"/>
      <c r="I109" s="438"/>
      <c r="J109" s="412"/>
      <c r="K109" s="411"/>
      <c r="L109" s="438"/>
      <c r="M109" s="438"/>
      <c r="N109" s="412"/>
      <c r="O109" s="514"/>
    </row>
    <row r="110" spans="1:15" ht="27" customHeight="1" x14ac:dyDescent="0.15">
      <c r="B110" s="743" t="s">
        <v>1001</v>
      </c>
      <c r="C110" s="743"/>
      <c r="D110" s="743"/>
      <c r="E110" s="743"/>
      <c r="F110" s="743"/>
      <c r="G110" s="743"/>
      <c r="H110" s="743"/>
      <c r="I110" s="743"/>
      <c r="J110" s="743"/>
      <c r="K110" s="743"/>
      <c r="L110" s="743"/>
      <c r="M110" s="743"/>
      <c r="N110" s="743"/>
    </row>
    <row r="112" spans="1:15" ht="13.5" customHeight="1" x14ac:dyDescent="0.15">
      <c r="A112" s="23" t="s">
        <v>811</v>
      </c>
      <c r="B112" t="s">
        <v>68</v>
      </c>
    </row>
    <row r="113" spans="1:14" x14ac:dyDescent="0.15">
      <c r="B113" s="794"/>
      <c r="C113" s="831"/>
      <c r="D113" s="831"/>
      <c r="E113" s="831"/>
      <c r="F113" s="831"/>
      <c r="G113" s="831"/>
      <c r="H113" s="831"/>
      <c r="I113" s="831"/>
      <c r="J113" s="831"/>
      <c r="K113" s="831"/>
      <c r="L113" s="831"/>
      <c r="M113" s="831"/>
      <c r="N113" s="831"/>
    </row>
    <row r="114" spans="1:14" x14ac:dyDescent="0.15">
      <c r="B114" s="832"/>
      <c r="C114" s="832"/>
      <c r="D114" s="832"/>
      <c r="E114" s="832"/>
      <c r="F114" s="832"/>
      <c r="G114" s="832"/>
      <c r="H114" s="832"/>
      <c r="I114" s="832"/>
      <c r="J114" s="832"/>
      <c r="K114" s="832"/>
      <c r="L114" s="832"/>
      <c r="M114" s="832"/>
      <c r="N114" s="832"/>
    </row>
    <row r="115" spans="1:14" x14ac:dyDescent="0.15">
      <c r="B115" s="832"/>
      <c r="C115" s="832"/>
      <c r="D115" s="832"/>
      <c r="E115" s="832"/>
      <c r="F115" s="832"/>
      <c r="G115" s="832"/>
      <c r="H115" s="832"/>
      <c r="I115" s="832"/>
      <c r="J115" s="832"/>
      <c r="K115" s="832"/>
      <c r="L115" s="832"/>
      <c r="M115" s="832"/>
      <c r="N115" s="832"/>
    </row>
    <row r="116" spans="1:14" x14ac:dyDescent="0.15">
      <c r="B116" s="832"/>
      <c r="C116" s="832"/>
      <c r="D116" s="832"/>
      <c r="E116" s="832"/>
      <c r="F116" s="832"/>
      <c r="G116" s="832"/>
      <c r="H116" s="832"/>
      <c r="I116" s="832"/>
      <c r="J116" s="832"/>
      <c r="K116" s="832"/>
      <c r="L116" s="832"/>
      <c r="M116" s="832"/>
      <c r="N116" s="832"/>
    </row>
    <row r="117" spans="1:14" x14ac:dyDescent="0.15">
      <c r="B117" s="697"/>
      <c r="C117" s="697"/>
      <c r="D117" s="697"/>
      <c r="E117" s="697"/>
      <c r="F117" s="697"/>
      <c r="G117" s="697"/>
      <c r="H117" s="697"/>
      <c r="I117" s="697"/>
      <c r="J117" s="697"/>
      <c r="K117" s="697"/>
      <c r="L117" s="697"/>
      <c r="M117" s="697"/>
      <c r="N117" s="697"/>
    </row>
    <row r="119" spans="1:14" x14ac:dyDescent="0.15">
      <c r="A119" s="1024" t="s">
        <v>562</v>
      </c>
      <c r="B119" s="823"/>
      <c r="C119" s="823"/>
      <c r="D119" s="823"/>
      <c r="E119" s="823"/>
      <c r="F119" s="823"/>
      <c r="G119" s="823"/>
      <c r="H119" s="823"/>
      <c r="I119" s="823"/>
      <c r="J119" s="823"/>
      <c r="K119" s="823"/>
      <c r="L119" s="823"/>
      <c r="M119" s="823"/>
      <c r="N119" s="823"/>
    </row>
    <row r="120" spans="1:14" ht="56.1" customHeight="1" x14ac:dyDescent="0.15">
      <c r="A120" s="23" t="s">
        <v>626</v>
      </c>
      <c r="B120" s="642" t="s">
        <v>1148</v>
      </c>
      <c r="C120" s="823"/>
      <c r="D120" s="823"/>
      <c r="E120" s="823"/>
      <c r="F120" s="823"/>
      <c r="G120" s="823"/>
      <c r="H120" s="823"/>
      <c r="I120" s="823"/>
      <c r="J120" s="823"/>
      <c r="K120" s="823"/>
      <c r="L120" s="823"/>
      <c r="M120" s="823"/>
      <c r="N120" s="823"/>
    </row>
    <row r="121" spans="1:14" x14ac:dyDescent="0.15">
      <c r="A121" s="23" t="s">
        <v>638</v>
      </c>
      <c r="B121" s="12" t="s">
        <v>637</v>
      </c>
      <c r="C121" s="12"/>
      <c r="D121" s="12"/>
      <c r="E121" s="12"/>
      <c r="F121" s="12"/>
      <c r="G121" s="12"/>
      <c r="H121" s="12"/>
      <c r="I121" s="12"/>
      <c r="J121" s="12"/>
    </row>
    <row r="122" spans="1:14" ht="13.5" customHeight="1" x14ac:dyDescent="0.15">
      <c r="A122" s="23" t="s">
        <v>638</v>
      </c>
      <c r="B122" t="s">
        <v>650</v>
      </c>
    </row>
  </sheetData>
  <sheetProtection sheet="1" selectLockedCells="1"/>
  <mergeCells count="163">
    <mergeCell ref="B1:N1"/>
    <mergeCell ref="D8:F8"/>
    <mergeCell ref="B120:N120"/>
    <mergeCell ref="A119:N119"/>
    <mergeCell ref="D87:J87"/>
    <mergeCell ref="D9:N9"/>
    <mergeCell ref="B10:C10"/>
    <mergeCell ref="D7:F7"/>
    <mergeCell ref="B6:C6"/>
    <mergeCell ref="B7:C7"/>
    <mergeCell ref="B8:C8"/>
    <mergeCell ref="B110:N110"/>
    <mergeCell ref="B84:N84"/>
    <mergeCell ref="B83:N83"/>
    <mergeCell ref="B11:N11"/>
    <mergeCell ref="B12:N12"/>
    <mergeCell ref="B90:B109"/>
    <mergeCell ref="B88:C88"/>
    <mergeCell ref="D10:F10"/>
    <mergeCell ref="K87:N87"/>
    <mergeCell ref="B87:C87"/>
    <mergeCell ref="D6:F6"/>
    <mergeCell ref="D5:F5"/>
    <mergeCell ref="H15:N15"/>
    <mergeCell ref="B15:F15"/>
    <mergeCell ref="B16:F16"/>
    <mergeCell ref="B17:F17"/>
    <mergeCell ref="H16:N16"/>
    <mergeCell ref="B9:C9"/>
    <mergeCell ref="B5:C5"/>
    <mergeCell ref="B23:F23"/>
    <mergeCell ref="B24:F24"/>
    <mergeCell ref="B25:F25"/>
    <mergeCell ref="B26:F26"/>
    <mergeCell ref="B27:F27"/>
    <mergeCell ref="B28:F28"/>
    <mergeCell ref="H17:N17"/>
    <mergeCell ref="B18:F18"/>
    <mergeCell ref="B19:F19"/>
    <mergeCell ref="B20:F20"/>
    <mergeCell ref="B21:F21"/>
    <mergeCell ref="B22:F22"/>
    <mergeCell ref="H18:N18"/>
    <mergeCell ref="H19:N19"/>
    <mergeCell ref="H20:N20"/>
    <mergeCell ref="H21:N21"/>
    <mergeCell ref="H22:N22"/>
    <mergeCell ref="H23:N23"/>
    <mergeCell ref="H25:N25"/>
    <mergeCell ref="H26:N26"/>
    <mergeCell ref="H27:N27"/>
    <mergeCell ref="H28:N28"/>
    <mergeCell ref="H24:N24"/>
    <mergeCell ref="B35:F35"/>
    <mergeCell ref="B36:F36"/>
    <mergeCell ref="B37:F37"/>
    <mergeCell ref="B38:F38"/>
    <mergeCell ref="B39:F39"/>
    <mergeCell ref="B40:F40"/>
    <mergeCell ref="B29:F29"/>
    <mergeCell ref="B30:F30"/>
    <mergeCell ref="B31:F31"/>
    <mergeCell ref="B32:F32"/>
    <mergeCell ref="B33:F33"/>
    <mergeCell ref="B34:F34"/>
    <mergeCell ref="B47:F47"/>
    <mergeCell ref="B48:F48"/>
    <mergeCell ref="B49:F49"/>
    <mergeCell ref="B50:F50"/>
    <mergeCell ref="B51:F51"/>
    <mergeCell ref="B52:F52"/>
    <mergeCell ref="B41:F41"/>
    <mergeCell ref="B42:F42"/>
    <mergeCell ref="B43:F43"/>
    <mergeCell ref="B44:F44"/>
    <mergeCell ref="B45:F45"/>
    <mergeCell ref="B46:F46"/>
    <mergeCell ref="B67:F67"/>
    <mergeCell ref="B68:F68"/>
    <mergeCell ref="B69:F69"/>
    <mergeCell ref="B70:F70"/>
    <mergeCell ref="B62:F62"/>
    <mergeCell ref="B63:F63"/>
    <mergeCell ref="B64:F64"/>
    <mergeCell ref="B53:F53"/>
    <mergeCell ref="B54:F54"/>
    <mergeCell ref="B55:F55"/>
    <mergeCell ref="B56:F56"/>
    <mergeCell ref="B57:F57"/>
    <mergeCell ref="B58:F58"/>
    <mergeCell ref="B59:F59"/>
    <mergeCell ref="B60:F60"/>
    <mergeCell ref="B61:F61"/>
    <mergeCell ref="H35:N35"/>
    <mergeCell ref="H36:N36"/>
    <mergeCell ref="H37:N37"/>
    <mergeCell ref="H38:N38"/>
    <mergeCell ref="H39:N39"/>
    <mergeCell ref="H40:N40"/>
    <mergeCell ref="H29:N29"/>
    <mergeCell ref="H30:N30"/>
    <mergeCell ref="H31:N31"/>
    <mergeCell ref="H32:N32"/>
    <mergeCell ref="H33:N33"/>
    <mergeCell ref="H34:N34"/>
    <mergeCell ref="H47:N47"/>
    <mergeCell ref="H48:N48"/>
    <mergeCell ref="H49:N49"/>
    <mergeCell ref="H50:N50"/>
    <mergeCell ref="H51:N51"/>
    <mergeCell ref="H52:N52"/>
    <mergeCell ref="H41:N41"/>
    <mergeCell ref="H42:N42"/>
    <mergeCell ref="H43:N43"/>
    <mergeCell ref="H44:N44"/>
    <mergeCell ref="H45:N45"/>
    <mergeCell ref="H46:N46"/>
    <mergeCell ref="H59:N59"/>
    <mergeCell ref="H60:N60"/>
    <mergeCell ref="H61:N61"/>
    <mergeCell ref="H62:N62"/>
    <mergeCell ref="H63:N63"/>
    <mergeCell ref="H64:N64"/>
    <mergeCell ref="H53:N53"/>
    <mergeCell ref="H54:N54"/>
    <mergeCell ref="H55:N55"/>
    <mergeCell ref="H56:N56"/>
    <mergeCell ref="H57:N57"/>
    <mergeCell ref="H58:N58"/>
    <mergeCell ref="B113:N117"/>
    <mergeCell ref="H78:N78"/>
    <mergeCell ref="H79:N79"/>
    <mergeCell ref="H80:N80"/>
    <mergeCell ref="B82:F82"/>
    <mergeCell ref="H65:N65"/>
    <mergeCell ref="H66:N66"/>
    <mergeCell ref="H67:N67"/>
    <mergeCell ref="H68:N68"/>
    <mergeCell ref="H69:N69"/>
    <mergeCell ref="H70:N70"/>
    <mergeCell ref="B79:F79"/>
    <mergeCell ref="B80:F80"/>
    <mergeCell ref="B81:F81"/>
    <mergeCell ref="B77:F77"/>
    <mergeCell ref="B78:F78"/>
    <mergeCell ref="B71:F71"/>
    <mergeCell ref="B72:F72"/>
    <mergeCell ref="B73:F73"/>
    <mergeCell ref="B74:F74"/>
    <mergeCell ref="B75:F75"/>
    <mergeCell ref="B76:F76"/>
    <mergeCell ref="B65:F65"/>
    <mergeCell ref="B66:F66"/>
    <mergeCell ref="O87:O89"/>
    <mergeCell ref="H71:N71"/>
    <mergeCell ref="H72:N72"/>
    <mergeCell ref="H73:N73"/>
    <mergeCell ref="H74:N74"/>
    <mergeCell ref="H75:N75"/>
    <mergeCell ref="H76:N76"/>
    <mergeCell ref="H82:N82"/>
    <mergeCell ref="H81:N81"/>
    <mergeCell ref="H77:N77"/>
  </mergeCells>
  <phoneticPr fontId="2"/>
  <dataValidations count="5">
    <dataValidation type="list" allowBlank="1" showInputMessage="1" showErrorMessage="1" sqref="G16:G82 D90:N109" xr:uid="{00000000-0002-0000-0E00-000000000000}">
      <formula1>選択肢_有無</formula1>
    </dataValidation>
    <dataValidation type="list" allowBlank="1" showInputMessage="1" showErrorMessage="1" sqref="D5:F5" xr:uid="{00000000-0002-0000-0E00-000001000000}">
      <formula1>B_研究者名</formula1>
    </dataValidation>
    <dataValidation type="list" allowBlank="1" showInputMessage="1" showErrorMessage="1" sqref="D10:F10" xr:uid="{00000000-0002-0000-0E00-000002000000}">
      <formula1>選択肢_潜水船入力_日本語</formula1>
    </dataValidation>
    <dataValidation imeMode="off" allowBlank="1" showInputMessage="1" showErrorMessage="1" sqref="C90:C109" xr:uid="{00000000-0002-0000-0E00-000003000000}"/>
    <dataValidation type="list" allowBlank="1" showInputMessage="1" showErrorMessage="1" sqref="D89:I89 K89:M89" xr:uid="{00000000-0002-0000-0E00-000004000000}">
      <formula1>選択肢_メディア</formula1>
    </dataValidation>
  </dataValidations>
  <printOptions horizontalCentered="1"/>
  <pageMargins left="0.75" right="0.75" top="1" bottom="1" header="0.3" footer="0.3"/>
  <pageSetup paperSize="9" scale="47" orientation="portrait" horizontalDpi="300" verticalDpi="300"/>
  <headerFooter alignWithMargins="0"/>
  <ignoredErrors>
    <ignoredError sqref="A4 A14 A86 A11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122"/>
  <sheetViews>
    <sheetView showGridLines="0" topLeftCell="A19" zoomScaleNormal="100" zoomScaleSheetLayoutView="85" workbookViewId="0">
      <selection activeCell="G39" sqref="G39"/>
    </sheetView>
  </sheetViews>
  <sheetFormatPr defaultColWidth="13" defaultRowHeight="13.5" x14ac:dyDescent="0.15"/>
  <cols>
    <col min="1" max="1" width="3.625" style="23" customWidth="1"/>
    <col min="2" max="2" width="3.625" customWidth="1"/>
    <col min="3" max="3" width="15.625" customWidth="1"/>
    <col min="4" max="14" width="9.625" customWidth="1"/>
    <col min="15" max="15" width="24.625" customWidth="1"/>
  </cols>
  <sheetData>
    <row r="1" spans="1:14" x14ac:dyDescent="0.15">
      <c r="A1" s="164" t="s">
        <v>174</v>
      </c>
      <c r="B1" s="764" t="s">
        <v>27</v>
      </c>
      <c r="C1" s="764"/>
      <c r="D1" s="764"/>
      <c r="E1" s="764"/>
      <c r="F1" s="764"/>
      <c r="G1" s="764"/>
      <c r="H1" s="764"/>
      <c r="I1" s="764"/>
      <c r="J1" s="764"/>
      <c r="K1" s="764"/>
      <c r="L1" s="764"/>
      <c r="M1" s="764"/>
      <c r="N1" s="764"/>
    </row>
    <row r="2" spans="1:14" x14ac:dyDescent="0.15">
      <c r="N2" s="15" t="s">
        <v>1156</v>
      </c>
    </row>
    <row r="3" spans="1:14" x14ac:dyDescent="0.15">
      <c r="N3" s="6" t="s">
        <v>1005</v>
      </c>
    </row>
    <row r="4" spans="1:14" x14ac:dyDescent="0.15">
      <c r="A4" s="23" t="s">
        <v>989</v>
      </c>
      <c r="B4" t="s">
        <v>1006</v>
      </c>
    </row>
    <row r="5" spans="1:14" x14ac:dyDescent="0.15">
      <c r="B5" s="1023" t="s">
        <v>1004</v>
      </c>
      <c r="C5" s="983"/>
      <c r="D5" s="931"/>
      <c r="E5" s="909"/>
      <c r="F5" s="909"/>
      <c r="G5" s="313"/>
      <c r="H5" s="313"/>
      <c r="I5" s="313"/>
      <c r="J5" s="313"/>
      <c r="K5" s="313"/>
      <c r="L5" s="313"/>
      <c r="M5" s="313"/>
      <c r="N5" s="313"/>
    </row>
    <row r="6" spans="1:14" x14ac:dyDescent="0.15">
      <c r="B6" s="1028" t="s">
        <v>8</v>
      </c>
      <c r="C6" s="1029"/>
      <c r="D6" s="1034" t="str">
        <f>IF(A_船舶名="","",VLOOKUP(A_船舶名,選択肢_船舶名リスト_英語,2,FALSE))</f>
        <v/>
      </c>
      <c r="E6" s="1035"/>
      <c r="F6" s="1035"/>
      <c r="G6" s="315"/>
      <c r="H6" s="315"/>
      <c r="I6" s="315"/>
      <c r="J6" s="315"/>
      <c r="K6" s="315"/>
      <c r="L6" s="315"/>
      <c r="M6" s="315"/>
      <c r="N6" s="315"/>
    </row>
    <row r="7" spans="1:14" x14ac:dyDescent="0.15">
      <c r="B7" s="685" t="s">
        <v>1007</v>
      </c>
      <c r="C7" s="981"/>
      <c r="D7" s="738" t="str">
        <f>IF(A_航海番号="","",A_航海番号)</f>
        <v/>
      </c>
      <c r="E7" s="740"/>
      <c r="F7" s="740"/>
      <c r="G7" s="314"/>
      <c r="H7" s="314"/>
      <c r="I7" s="314"/>
      <c r="J7" s="314"/>
      <c r="K7" s="314"/>
      <c r="L7" s="314"/>
      <c r="M7" s="314"/>
      <c r="N7" s="314"/>
    </row>
    <row r="8" spans="1:14" x14ac:dyDescent="0.15">
      <c r="B8" s="686" t="s">
        <v>1009</v>
      </c>
      <c r="C8" s="733"/>
      <c r="D8" s="738" t="str">
        <f>IF(A_航海種別="","",A_航海種別)</f>
        <v/>
      </c>
      <c r="E8" s="740"/>
      <c r="F8" s="740"/>
      <c r="G8" s="314"/>
      <c r="H8" s="314"/>
      <c r="I8" s="314"/>
      <c r="J8" s="314"/>
      <c r="K8" s="314"/>
      <c r="L8" s="314"/>
      <c r="M8" s="314"/>
      <c r="N8" s="314"/>
    </row>
    <row r="9" spans="1:14" ht="27" customHeight="1" x14ac:dyDescent="0.15">
      <c r="B9" s="1037" t="s">
        <v>1077</v>
      </c>
      <c r="C9" s="1029"/>
      <c r="D9" s="1041" t="str">
        <f>IF(A_航海名_英語="","",A_航海名_英語)</f>
        <v/>
      </c>
      <c r="E9" s="777"/>
      <c r="F9" s="777"/>
      <c r="G9" s="777"/>
      <c r="H9" s="777"/>
      <c r="I9" s="777"/>
      <c r="J9" s="777"/>
      <c r="K9" s="777"/>
      <c r="L9" s="777"/>
      <c r="M9" s="777"/>
      <c r="N9" s="777"/>
    </row>
    <row r="10" spans="1:14" x14ac:dyDescent="0.15">
      <c r="B10" s="1038" t="s">
        <v>1008</v>
      </c>
      <c r="C10" s="935"/>
      <c r="D10" s="1039"/>
      <c r="E10" s="1040"/>
      <c r="F10" s="1040"/>
      <c r="G10" s="465"/>
      <c r="H10" s="465"/>
      <c r="I10" s="465"/>
      <c r="J10" s="465"/>
      <c r="K10" s="465"/>
      <c r="L10" s="465"/>
      <c r="M10" s="465"/>
      <c r="N10" s="465"/>
    </row>
    <row r="11" spans="1:14" ht="27" customHeight="1" x14ac:dyDescent="0.15">
      <c r="B11" s="743" t="s">
        <v>1084</v>
      </c>
      <c r="C11" s="743"/>
      <c r="D11" s="743"/>
      <c r="E11" s="743"/>
      <c r="F11" s="743"/>
      <c r="G11" s="743"/>
      <c r="H11" s="743"/>
      <c r="I11" s="743"/>
      <c r="J11" s="743"/>
      <c r="K11" s="743"/>
      <c r="L11" s="743"/>
      <c r="M11" s="743"/>
      <c r="N11" s="743"/>
    </row>
    <row r="12" spans="1:14" ht="27" customHeight="1" x14ac:dyDescent="0.15">
      <c r="B12" s="642" t="s">
        <v>1010</v>
      </c>
      <c r="C12" s="642"/>
      <c r="D12" s="642"/>
      <c r="E12" s="642"/>
      <c r="F12" s="642"/>
      <c r="G12" s="642"/>
      <c r="H12" s="642"/>
      <c r="I12" s="642"/>
      <c r="J12" s="642"/>
      <c r="K12" s="642"/>
      <c r="L12" s="642"/>
      <c r="M12" s="642"/>
      <c r="N12" s="642"/>
    </row>
    <row r="13" spans="1:14" x14ac:dyDescent="0.15">
      <c r="B13" s="1"/>
      <c r="C13" s="1"/>
      <c r="D13" s="1"/>
      <c r="E13" s="1"/>
      <c r="F13" s="1"/>
      <c r="G13" s="1"/>
      <c r="H13" s="1"/>
    </row>
    <row r="14" spans="1:14" x14ac:dyDescent="0.15">
      <c r="A14" s="23" t="s">
        <v>991</v>
      </c>
      <c r="B14" s="1" t="s">
        <v>1011</v>
      </c>
      <c r="C14" s="1"/>
      <c r="D14" s="1"/>
      <c r="E14" s="1"/>
      <c r="F14" s="1"/>
      <c r="G14" s="1"/>
      <c r="H14" s="1"/>
    </row>
    <row r="15" spans="1:14" ht="27" customHeight="1" x14ac:dyDescent="0.15">
      <c r="B15" s="944" t="s">
        <v>1012</v>
      </c>
      <c r="C15" s="929"/>
      <c r="D15" s="929"/>
      <c r="E15" s="929"/>
      <c r="F15" s="929"/>
      <c r="G15" s="323" t="s">
        <v>1013</v>
      </c>
      <c r="H15" s="1036" t="s">
        <v>1014</v>
      </c>
      <c r="I15" s="929"/>
      <c r="J15" s="929"/>
      <c r="K15" s="929"/>
      <c r="L15" s="929"/>
      <c r="M15" s="929"/>
      <c r="N15" s="929"/>
    </row>
    <row r="16" spans="1:14" x14ac:dyDescent="0.15">
      <c r="B16" s="947" t="str">
        <f t="shared" ref="B16:B47" si="0">IF(A_船舶名="","",HLOOKUP(A_船舶名,H_持帰りリスト_英語,ROW()-14,FALSE))</f>
        <v/>
      </c>
      <c r="C16" s="948"/>
      <c r="D16" s="948"/>
      <c r="E16" s="948"/>
      <c r="F16" s="948"/>
      <c r="G16" s="435"/>
      <c r="H16" s="1021"/>
      <c r="I16" s="1022"/>
      <c r="J16" s="1022"/>
      <c r="K16" s="1022"/>
      <c r="L16" s="1022"/>
      <c r="M16" s="1022"/>
      <c r="N16" s="1022"/>
    </row>
    <row r="17" spans="2:14" x14ac:dyDescent="0.15">
      <c r="B17" s="1020" t="str">
        <f t="shared" si="0"/>
        <v/>
      </c>
      <c r="C17" s="957"/>
      <c r="D17" s="957"/>
      <c r="E17" s="957"/>
      <c r="F17" s="957"/>
      <c r="G17" s="436"/>
      <c r="H17" s="1016"/>
      <c r="I17" s="955"/>
      <c r="J17" s="955"/>
      <c r="K17" s="955"/>
      <c r="L17" s="955"/>
      <c r="M17" s="955"/>
      <c r="N17" s="955"/>
    </row>
    <row r="18" spans="2:14" x14ac:dyDescent="0.15">
      <c r="B18" s="1020" t="str">
        <f t="shared" si="0"/>
        <v/>
      </c>
      <c r="C18" s="957"/>
      <c r="D18" s="957"/>
      <c r="E18" s="957"/>
      <c r="F18" s="957"/>
      <c r="G18" s="436"/>
      <c r="H18" s="1016"/>
      <c r="I18" s="955"/>
      <c r="J18" s="955"/>
      <c r="K18" s="955"/>
      <c r="L18" s="955"/>
      <c r="M18" s="955"/>
      <c r="N18" s="955"/>
    </row>
    <row r="19" spans="2:14" x14ac:dyDescent="0.15">
      <c r="B19" s="1020" t="str">
        <f t="shared" si="0"/>
        <v/>
      </c>
      <c r="C19" s="957"/>
      <c r="D19" s="957"/>
      <c r="E19" s="957"/>
      <c r="F19" s="957"/>
      <c r="G19" s="436"/>
      <c r="H19" s="1016"/>
      <c r="I19" s="955"/>
      <c r="J19" s="955"/>
      <c r="K19" s="955"/>
      <c r="L19" s="955"/>
      <c r="M19" s="955"/>
      <c r="N19" s="955"/>
    </row>
    <row r="20" spans="2:14" x14ac:dyDescent="0.15">
      <c r="B20" s="1020" t="str">
        <f t="shared" si="0"/>
        <v/>
      </c>
      <c r="C20" s="957"/>
      <c r="D20" s="957"/>
      <c r="E20" s="957"/>
      <c r="F20" s="957"/>
      <c r="G20" s="436"/>
      <c r="H20" s="1016"/>
      <c r="I20" s="955"/>
      <c r="J20" s="955"/>
      <c r="K20" s="955"/>
      <c r="L20" s="955"/>
      <c r="M20" s="955"/>
      <c r="N20" s="955"/>
    </row>
    <row r="21" spans="2:14" x14ac:dyDescent="0.15">
      <c r="B21" s="1020" t="str">
        <f t="shared" si="0"/>
        <v/>
      </c>
      <c r="C21" s="957"/>
      <c r="D21" s="957"/>
      <c r="E21" s="957"/>
      <c r="F21" s="957"/>
      <c r="G21" s="436"/>
      <c r="H21" s="1016"/>
      <c r="I21" s="955"/>
      <c r="J21" s="955"/>
      <c r="K21" s="955"/>
      <c r="L21" s="955"/>
      <c r="M21" s="955"/>
      <c r="N21" s="955"/>
    </row>
    <row r="22" spans="2:14" x14ac:dyDescent="0.15">
      <c r="B22" s="1020" t="str">
        <f t="shared" si="0"/>
        <v/>
      </c>
      <c r="C22" s="957"/>
      <c r="D22" s="957"/>
      <c r="E22" s="957"/>
      <c r="F22" s="957"/>
      <c r="G22" s="436"/>
      <c r="H22" s="1016"/>
      <c r="I22" s="955"/>
      <c r="J22" s="955"/>
      <c r="K22" s="955"/>
      <c r="L22" s="955"/>
      <c r="M22" s="955"/>
      <c r="N22" s="955"/>
    </row>
    <row r="23" spans="2:14" x14ac:dyDescent="0.15">
      <c r="B23" s="1020" t="str">
        <f t="shared" si="0"/>
        <v/>
      </c>
      <c r="C23" s="957"/>
      <c r="D23" s="957"/>
      <c r="E23" s="957"/>
      <c r="F23" s="957"/>
      <c r="G23" s="436"/>
      <c r="H23" s="1016"/>
      <c r="I23" s="955"/>
      <c r="J23" s="955"/>
      <c r="K23" s="955"/>
      <c r="L23" s="955"/>
      <c r="M23" s="955"/>
      <c r="N23" s="955"/>
    </row>
    <row r="24" spans="2:14" x14ac:dyDescent="0.15">
      <c r="B24" s="1020" t="str">
        <f t="shared" si="0"/>
        <v/>
      </c>
      <c r="C24" s="957"/>
      <c r="D24" s="957"/>
      <c r="E24" s="957"/>
      <c r="F24" s="957"/>
      <c r="G24" s="436"/>
      <c r="H24" s="1016"/>
      <c r="I24" s="955"/>
      <c r="J24" s="955"/>
      <c r="K24" s="955"/>
      <c r="L24" s="955"/>
      <c r="M24" s="955"/>
      <c r="N24" s="955"/>
    </row>
    <row r="25" spans="2:14" x14ac:dyDescent="0.15">
      <c r="B25" s="1020" t="str">
        <f t="shared" si="0"/>
        <v/>
      </c>
      <c r="C25" s="957"/>
      <c r="D25" s="957"/>
      <c r="E25" s="957"/>
      <c r="F25" s="957"/>
      <c r="G25" s="436"/>
      <c r="H25" s="1016"/>
      <c r="I25" s="955"/>
      <c r="J25" s="955"/>
      <c r="K25" s="955"/>
      <c r="L25" s="955"/>
      <c r="M25" s="955"/>
      <c r="N25" s="955"/>
    </row>
    <row r="26" spans="2:14" x14ac:dyDescent="0.15">
      <c r="B26" s="1020" t="str">
        <f t="shared" si="0"/>
        <v/>
      </c>
      <c r="C26" s="957"/>
      <c r="D26" s="957"/>
      <c r="E26" s="957"/>
      <c r="F26" s="957"/>
      <c r="G26" s="436"/>
      <c r="H26" s="1016"/>
      <c r="I26" s="955"/>
      <c r="J26" s="955"/>
      <c r="K26" s="955"/>
      <c r="L26" s="955"/>
      <c r="M26" s="955"/>
      <c r="N26" s="955"/>
    </row>
    <row r="27" spans="2:14" x14ac:dyDescent="0.15">
      <c r="B27" s="1020" t="str">
        <f t="shared" si="0"/>
        <v/>
      </c>
      <c r="C27" s="957"/>
      <c r="D27" s="957"/>
      <c r="E27" s="957"/>
      <c r="F27" s="957"/>
      <c r="G27" s="436"/>
      <c r="H27" s="1016"/>
      <c r="I27" s="955"/>
      <c r="J27" s="955"/>
      <c r="K27" s="955"/>
      <c r="L27" s="955"/>
      <c r="M27" s="955"/>
      <c r="N27" s="955"/>
    </row>
    <row r="28" spans="2:14" x14ac:dyDescent="0.15">
      <c r="B28" s="1020" t="str">
        <f t="shared" si="0"/>
        <v/>
      </c>
      <c r="C28" s="957"/>
      <c r="D28" s="957"/>
      <c r="E28" s="957"/>
      <c r="F28" s="957"/>
      <c r="G28" s="436"/>
      <c r="H28" s="1016"/>
      <c r="I28" s="955"/>
      <c r="J28" s="955"/>
      <c r="K28" s="955"/>
      <c r="L28" s="955"/>
      <c r="M28" s="955"/>
      <c r="N28" s="955"/>
    </row>
    <row r="29" spans="2:14" x14ac:dyDescent="0.15">
      <c r="B29" s="1020" t="str">
        <f t="shared" si="0"/>
        <v/>
      </c>
      <c r="C29" s="957"/>
      <c r="D29" s="957"/>
      <c r="E29" s="957"/>
      <c r="F29" s="957"/>
      <c r="G29" s="436"/>
      <c r="H29" s="1016"/>
      <c r="I29" s="955"/>
      <c r="J29" s="955"/>
      <c r="K29" s="955"/>
      <c r="L29" s="955"/>
      <c r="M29" s="955"/>
      <c r="N29" s="955"/>
    </row>
    <row r="30" spans="2:14" x14ac:dyDescent="0.15">
      <c r="B30" s="1020" t="str">
        <f t="shared" si="0"/>
        <v/>
      </c>
      <c r="C30" s="957"/>
      <c r="D30" s="957"/>
      <c r="E30" s="957"/>
      <c r="F30" s="957"/>
      <c r="G30" s="436"/>
      <c r="H30" s="1016"/>
      <c r="I30" s="955"/>
      <c r="J30" s="955"/>
      <c r="K30" s="955"/>
      <c r="L30" s="955"/>
      <c r="M30" s="955"/>
      <c r="N30" s="955"/>
    </row>
    <row r="31" spans="2:14" x14ac:dyDescent="0.15">
      <c r="B31" s="1020" t="str">
        <f t="shared" si="0"/>
        <v/>
      </c>
      <c r="C31" s="957"/>
      <c r="D31" s="957"/>
      <c r="E31" s="957"/>
      <c r="F31" s="957"/>
      <c r="G31" s="436"/>
      <c r="H31" s="1016"/>
      <c r="I31" s="955"/>
      <c r="J31" s="955"/>
      <c r="K31" s="955"/>
      <c r="L31" s="955"/>
      <c r="M31" s="955"/>
      <c r="N31" s="955"/>
    </row>
    <row r="32" spans="2:14" x14ac:dyDescent="0.15">
      <c r="B32" s="1020" t="str">
        <f t="shared" si="0"/>
        <v/>
      </c>
      <c r="C32" s="957"/>
      <c r="D32" s="957"/>
      <c r="E32" s="957"/>
      <c r="F32" s="957"/>
      <c r="G32" s="436"/>
      <c r="H32" s="1016"/>
      <c r="I32" s="955"/>
      <c r="J32" s="955"/>
      <c r="K32" s="955"/>
      <c r="L32" s="955"/>
      <c r="M32" s="955"/>
      <c r="N32" s="955"/>
    </row>
    <row r="33" spans="2:14" x14ac:dyDescent="0.15">
      <c r="B33" s="1020" t="str">
        <f t="shared" si="0"/>
        <v/>
      </c>
      <c r="C33" s="957"/>
      <c r="D33" s="957"/>
      <c r="E33" s="957"/>
      <c r="F33" s="957"/>
      <c r="G33" s="436"/>
      <c r="H33" s="1016"/>
      <c r="I33" s="955"/>
      <c r="J33" s="955"/>
      <c r="K33" s="955"/>
      <c r="L33" s="955"/>
      <c r="M33" s="955"/>
      <c r="N33" s="955"/>
    </row>
    <row r="34" spans="2:14" x14ac:dyDescent="0.15">
      <c r="B34" s="1020" t="str">
        <f t="shared" si="0"/>
        <v/>
      </c>
      <c r="C34" s="957"/>
      <c r="D34" s="957"/>
      <c r="E34" s="957"/>
      <c r="F34" s="957"/>
      <c r="G34" s="436"/>
      <c r="H34" s="1016"/>
      <c r="I34" s="955"/>
      <c r="J34" s="955"/>
      <c r="K34" s="955"/>
      <c r="L34" s="955"/>
      <c r="M34" s="955"/>
      <c r="N34" s="955"/>
    </row>
    <row r="35" spans="2:14" x14ac:dyDescent="0.15">
      <c r="B35" s="1020" t="str">
        <f t="shared" si="0"/>
        <v/>
      </c>
      <c r="C35" s="957"/>
      <c r="D35" s="957"/>
      <c r="E35" s="957"/>
      <c r="F35" s="957"/>
      <c r="G35" s="436"/>
      <c r="H35" s="1016"/>
      <c r="I35" s="955"/>
      <c r="J35" s="955"/>
      <c r="K35" s="955"/>
      <c r="L35" s="955"/>
      <c r="M35" s="955"/>
      <c r="N35" s="955"/>
    </row>
    <row r="36" spans="2:14" x14ac:dyDescent="0.15">
      <c r="B36" s="1020" t="str">
        <f t="shared" si="0"/>
        <v/>
      </c>
      <c r="C36" s="957"/>
      <c r="D36" s="957"/>
      <c r="E36" s="957"/>
      <c r="F36" s="957"/>
      <c r="G36" s="436"/>
      <c r="H36" s="1016"/>
      <c r="I36" s="955"/>
      <c r="J36" s="955"/>
      <c r="K36" s="955"/>
      <c r="L36" s="955"/>
      <c r="M36" s="955"/>
      <c r="N36" s="955"/>
    </row>
    <row r="37" spans="2:14" x14ac:dyDescent="0.15">
      <c r="B37" s="1020" t="str">
        <f t="shared" si="0"/>
        <v/>
      </c>
      <c r="C37" s="957"/>
      <c r="D37" s="957"/>
      <c r="E37" s="957"/>
      <c r="F37" s="957"/>
      <c r="G37" s="436"/>
      <c r="H37" s="1016"/>
      <c r="I37" s="955"/>
      <c r="J37" s="955"/>
      <c r="K37" s="955"/>
      <c r="L37" s="955"/>
      <c r="M37" s="955"/>
      <c r="N37" s="955"/>
    </row>
    <row r="38" spans="2:14" x14ac:dyDescent="0.15">
      <c r="B38" s="1020" t="str">
        <f t="shared" si="0"/>
        <v/>
      </c>
      <c r="C38" s="957"/>
      <c r="D38" s="957"/>
      <c r="E38" s="957"/>
      <c r="F38" s="957"/>
      <c r="G38" s="436"/>
      <c r="H38" s="1016"/>
      <c r="I38" s="955"/>
      <c r="J38" s="955"/>
      <c r="K38" s="955"/>
      <c r="L38" s="955"/>
      <c r="M38" s="955"/>
      <c r="N38" s="955"/>
    </row>
    <row r="39" spans="2:14" x14ac:dyDescent="0.15">
      <c r="B39" s="1020" t="str">
        <f>IF(A_船舶名="","",HLOOKUP(A_船舶名,H_持帰りリスト_英語,ROW()-14,FALSE))</f>
        <v/>
      </c>
      <c r="C39" s="957"/>
      <c r="D39" s="957"/>
      <c r="E39" s="957"/>
      <c r="F39" s="957"/>
      <c r="G39" s="436"/>
      <c r="H39" s="1016"/>
      <c r="I39" s="955"/>
      <c r="J39" s="955"/>
      <c r="K39" s="955"/>
      <c r="L39" s="955"/>
      <c r="M39" s="955"/>
      <c r="N39" s="955"/>
    </row>
    <row r="40" spans="2:14" x14ac:dyDescent="0.15">
      <c r="B40" s="1020" t="str">
        <f t="shared" si="0"/>
        <v/>
      </c>
      <c r="C40" s="957"/>
      <c r="D40" s="957"/>
      <c r="E40" s="957"/>
      <c r="F40" s="957"/>
      <c r="G40" s="436"/>
      <c r="H40" s="1016"/>
      <c r="I40" s="955"/>
      <c r="J40" s="955"/>
      <c r="K40" s="955"/>
      <c r="L40" s="955"/>
      <c r="M40" s="955"/>
      <c r="N40" s="955"/>
    </row>
    <row r="41" spans="2:14" x14ac:dyDescent="0.15">
      <c r="B41" s="1020" t="str">
        <f t="shared" si="0"/>
        <v/>
      </c>
      <c r="C41" s="957"/>
      <c r="D41" s="957"/>
      <c r="E41" s="957"/>
      <c r="F41" s="957"/>
      <c r="G41" s="436"/>
      <c r="H41" s="1016"/>
      <c r="I41" s="955"/>
      <c r="J41" s="955"/>
      <c r="K41" s="955"/>
      <c r="L41" s="955"/>
      <c r="M41" s="955"/>
      <c r="N41" s="955"/>
    </row>
    <row r="42" spans="2:14" x14ac:dyDescent="0.15">
      <c r="B42" s="1020" t="str">
        <f t="shared" si="0"/>
        <v/>
      </c>
      <c r="C42" s="957"/>
      <c r="D42" s="957"/>
      <c r="E42" s="957"/>
      <c r="F42" s="957"/>
      <c r="G42" s="436"/>
      <c r="H42" s="1016"/>
      <c r="I42" s="955"/>
      <c r="J42" s="955"/>
      <c r="K42" s="955"/>
      <c r="L42" s="955"/>
      <c r="M42" s="955"/>
      <c r="N42" s="955"/>
    </row>
    <row r="43" spans="2:14" x14ac:dyDescent="0.15">
      <c r="B43" s="1020" t="str">
        <f t="shared" si="0"/>
        <v/>
      </c>
      <c r="C43" s="957"/>
      <c r="D43" s="957"/>
      <c r="E43" s="957"/>
      <c r="F43" s="957"/>
      <c r="G43" s="436"/>
      <c r="H43" s="1016"/>
      <c r="I43" s="955"/>
      <c r="J43" s="955"/>
      <c r="K43" s="955"/>
      <c r="L43" s="955"/>
      <c r="M43" s="955"/>
      <c r="N43" s="955"/>
    </row>
    <row r="44" spans="2:14" x14ac:dyDescent="0.15">
      <c r="B44" s="1020" t="str">
        <f t="shared" si="0"/>
        <v/>
      </c>
      <c r="C44" s="957"/>
      <c r="D44" s="957"/>
      <c r="E44" s="957"/>
      <c r="F44" s="957"/>
      <c r="G44" s="436"/>
      <c r="H44" s="1016"/>
      <c r="I44" s="955"/>
      <c r="J44" s="955"/>
      <c r="K44" s="955"/>
      <c r="L44" s="955"/>
      <c r="M44" s="955"/>
      <c r="N44" s="955"/>
    </row>
    <row r="45" spans="2:14" x14ac:dyDescent="0.15">
      <c r="B45" s="1020" t="str">
        <f t="shared" si="0"/>
        <v/>
      </c>
      <c r="C45" s="957"/>
      <c r="D45" s="957"/>
      <c r="E45" s="957"/>
      <c r="F45" s="957"/>
      <c r="G45" s="436"/>
      <c r="H45" s="1016"/>
      <c r="I45" s="955"/>
      <c r="J45" s="955"/>
      <c r="K45" s="955"/>
      <c r="L45" s="955"/>
      <c r="M45" s="955"/>
      <c r="N45" s="955"/>
    </row>
    <row r="46" spans="2:14" x14ac:dyDescent="0.15">
      <c r="B46" s="1020" t="str">
        <f t="shared" si="0"/>
        <v/>
      </c>
      <c r="C46" s="957"/>
      <c r="D46" s="957"/>
      <c r="E46" s="957"/>
      <c r="F46" s="957"/>
      <c r="G46" s="436"/>
      <c r="H46" s="1016"/>
      <c r="I46" s="955"/>
      <c r="J46" s="955"/>
      <c r="K46" s="955"/>
      <c r="L46" s="955"/>
      <c r="M46" s="955"/>
      <c r="N46" s="955"/>
    </row>
    <row r="47" spans="2:14" x14ac:dyDescent="0.15">
      <c r="B47" s="1020" t="str">
        <f t="shared" si="0"/>
        <v/>
      </c>
      <c r="C47" s="957"/>
      <c r="D47" s="957"/>
      <c r="E47" s="957"/>
      <c r="F47" s="957"/>
      <c r="G47" s="436"/>
      <c r="H47" s="1016"/>
      <c r="I47" s="955"/>
      <c r="J47" s="955"/>
      <c r="K47" s="955"/>
      <c r="L47" s="955"/>
      <c r="M47" s="955"/>
      <c r="N47" s="955"/>
    </row>
    <row r="48" spans="2:14" x14ac:dyDescent="0.15">
      <c r="B48" s="1020" t="str">
        <f t="shared" ref="B48:B77" si="1">IF(A_船舶名="","",HLOOKUP(A_船舶名,H_持帰りリスト_英語,ROW()-14,FALSE))</f>
        <v/>
      </c>
      <c r="C48" s="957"/>
      <c r="D48" s="957"/>
      <c r="E48" s="957"/>
      <c r="F48" s="957"/>
      <c r="G48" s="436"/>
      <c r="H48" s="1016"/>
      <c r="I48" s="955"/>
      <c r="J48" s="955"/>
      <c r="K48" s="955"/>
      <c r="L48" s="955"/>
      <c r="M48" s="955"/>
      <c r="N48" s="955"/>
    </row>
    <row r="49" spans="2:14" x14ac:dyDescent="0.15">
      <c r="B49" s="1020" t="str">
        <f t="shared" si="1"/>
        <v/>
      </c>
      <c r="C49" s="957"/>
      <c r="D49" s="957"/>
      <c r="E49" s="957"/>
      <c r="F49" s="957"/>
      <c r="G49" s="436"/>
      <c r="H49" s="1016"/>
      <c r="I49" s="955"/>
      <c r="J49" s="955"/>
      <c r="K49" s="955"/>
      <c r="L49" s="955"/>
      <c r="M49" s="955"/>
      <c r="N49" s="955"/>
    </row>
    <row r="50" spans="2:14" x14ac:dyDescent="0.15">
      <c r="B50" s="1020" t="str">
        <f t="shared" si="1"/>
        <v/>
      </c>
      <c r="C50" s="957"/>
      <c r="D50" s="957"/>
      <c r="E50" s="957"/>
      <c r="F50" s="957"/>
      <c r="G50" s="436"/>
      <c r="H50" s="1016"/>
      <c r="I50" s="955"/>
      <c r="J50" s="955"/>
      <c r="K50" s="955"/>
      <c r="L50" s="955"/>
      <c r="M50" s="955"/>
      <c r="N50" s="955"/>
    </row>
    <row r="51" spans="2:14" x14ac:dyDescent="0.15">
      <c r="B51" s="1020" t="str">
        <f t="shared" si="1"/>
        <v/>
      </c>
      <c r="C51" s="957"/>
      <c r="D51" s="957"/>
      <c r="E51" s="957"/>
      <c r="F51" s="957"/>
      <c r="G51" s="436"/>
      <c r="H51" s="1016"/>
      <c r="I51" s="955"/>
      <c r="J51" s="955"/>
      <c r="K51" s="955"/>
      <c r="L51" s="955"/>
      <c r="M51" s="955"/>
      <c r="N51" s="955"/>
    </row>
    <row r="52" spans="2:14" x14ac:dyDescent="0.15">
      <c r="B52" s="1020" t="str">
        <f t="shared" si="1"/>
        <v/>
      </c>
      <c r="C52" s="957"/>
      <c r="D52" s="957"/>
      <c r="E52" s="957"/>
      <c r="F52" s="957"/>
      <c r="G52" s="436"/>
      <c r="H52" s="1016"/>
      <c r="I52" s="955"/>
      <c r="J52" s="955"/>
      <c r="K52" s="955"/>
      <c r="L52" s="955"/>
      <c r="M52" s="955"/>
      <c r="N52" s="955"/>
    </row>
    <row r="53" spans="2:14" x14ac:dyDescent="0.15">
      <c r="B53" s="1020" t="str">
        <f t="shared" si="1"/>
        <v/>
      </c>
      <c r="C53" s="957"/>
      <c r="D53" s="957"/>
      <c r="E53" s="957"/>
      <c r="F53" s="957"/>
      <c r="G53" s="436"/>
      <c r="H53" s="1016"/>
      <c r="I53" s="955"/>
      <c r="J53" s="955"/>
      <c r="K53" s="955"/>
      <c r="L53" s="955"/>
      <c r="M53" s="955"/>
      <c r="N53" s="955"/>
    </row>
    <row r="54" spans="2:14" x14ac:dyDescent="0.15">
      <c r="B54" s="1020" t="str">
        <f t="shared" si="1"/>
        <v/>
      </c>
      <c r="C54" s="957"/>
      <c r="D54" s="957"/>
      <c r="E54" s="957"/>
      <c r="F54" s="957"/>
      <c r="G54" s="436"/>
      <c r="H54" s="1016"/>
      <c r="I54" s="955"/>
      <c r="J54" s="955"/>
      <c r="K54" s="955"/>
      <c r="L54" s="955"/>
      <c r="M54" s="955"/>
      <c r="N54" s="955"/>
    </row>
    <row r="55" spans="2:14" x14ac:dyDescent="0.15">
      <c r="B55" s="1020" t="str">
        <f t="shared" si="1"/>
        <v/>
      </c>
      <c r="C55" s="957"/>
      <c r="D55" s="957"/>
      <c r="E55" s="957"/>
      <c r="F55" s="957"/>
      <c r="G55" s="436"/>
      <c r="H55" s="1016"/>
      <c r="I55" s="955"/>
      <c r="J55" s="955"/>
      <c r="K55" s="955"/>
      <c r="L55" s="955"/>
      <c r="M55" s="955"/>
      <c r="N55" s="955"/>
    </row>
    <row r="56" spans="2:14" x14ac:dyDescent="0.15">
      <c r="B56" s="1020" t="str">
        <f t="shared" si="1"/>
        <v/>
      </c>
      <c r="C56" s="957"/>
      <c r="D56" s="957"/>
      <c r="E56" s="957"/>
      <c r="F56" s="957"/>
      <c r="G56" s="436"/>
      <c r="H56" s="1016"/>
      <c r="I56" s="955"/>
      <c r="J56" s="955"/>
      <c r="K56" s="955"/>
      <c r="L56" s="955"/>
      <c r="M56" s="955"/>
      <c r="N56" s="955"/>
    </row>
    <row r="57" spans="2:14" x14ac:dyDescent="0.15">
      <c r="B57" s="1020" t="str">
        <f t="shared" si="1"/>
        <v/>
      </c>
      <c r="C57" s="957"/>
      <c r="D57" s="957"/>
      <c r="E57" s="957"/>
      <c r="F57" s="957"/>
      <c r="G57" s="436"/>
      <c r="H57" s="1016"/>
      <c r="I57" s="955"/>
      <c r="J57" s="955"/>
      <c r="K57" s="955"/>
      <c r="L57" s="955"/>
      <c r="M57" s="955"/>
      <c r="N57" s="955"/>
    </row>
    <row r="58" spans="2:14" x14ac:dyDescent="0.15">
      <c r="B58" s="1020" t="str">
        <f t="shared" si="1"/>
        <v/>
      </c>
      <c r="C58" s="957"/>
      <c r="D58" s="957"/>
      <c r="E58" s="957"/>
      <c r="F58" s="957"/>
      <c r="G58" s="436"/>
      <c r="H58" s="1016"/>
      <c r="I58" s="955"/>
      <c r="J58" s="955"/>
      <c r="K58" s="955"/>
      <c r="L58" s="955"/>
      <c r="M58" s="955"/>
      <c r="N58" s="955"/>
    </row>
    <row r="59" spans="2:14" x14ac:dyDescent="0.15">
      <c r="B59" s="1020" t="str">
        <f t="shared" si="1"/>
        <v/>
      </c>
      <c r="C59" s="957"/>
      <c r="D59" s="957"/>
      <c r="E59" s="957"/>
      <c r="F59" s="957"/>
      <c r="G59" s="436"/>
      <c r="H59" s="1016"/>
      <c r="I59" s="955"/>
      <c r="J59" s="955"/>
      <c r="K59" s="955"/>
      <c r="L59" s="955"/>
      <c r="M59" s="955"/>
      <c r="N59" s="955"/>
    </row>
    <row r="60" spans="2:14" x14ac:dyDescent="0.15">
      <c r="B60" s="1020" t="str">
        <f t="shared" si="1"/>
        <v/>
      </c>
      <c r="C60" s="957"/>
      <c r="D60" s="957"/>
      <c r="E60" s="957"/>
      <c r="F60" s="957"/>
      <c r="G60" s="436"/>
      <c r="H60" s="1016"/>
      <c r="I60" s="955"/>
      <c r="J60" s="955"/>
      <c r="K60" s="955"/>
      <c r="L60" s="955"/>
      <c r="M60" s="955"/>
      <c r="N60" s="955"/>
    </row>
    <row r="61" spans="2:14" x14ac:dyDescent="0.15">
      <c r="B61" s="1020" t="str">
        <f t="shared" si="1"/>
        <v/>
      </c>
      <c r="C61" s="957"/>
      <c r="D61" s="957"/>
      <c r="E61" s="957"/>
      <c r="F61" s="957"/>
      <c r="G61" s="436"/>
      <c r="H61" s="1016"/>
      <c r="I61" s="955"/>
      <c r="J61" s="955"/>
      <c r="K61" s="955"/>
      <c r="L61" s="955"/>
      <c r="M61" s="955"/>
      <c r="N61" s="955"/>
    </row>
    <row r="62" spans="2:14" x14ac:dyDescent="0.15">
      <c r="B62" s="1020" t="str">
        <f t="shared" si="1"/>
        <v/>
      </c>
      <c r="C62" s="957"/>
      <c r="D62" s="957"/>
      <c r="E62" s="957"/>
      <c r="F62" s="957"/>
      <c r="G62" s="436"/>
      <c r="H62" s="1016"/>
      <c r="I62" s="955"/>
      <c r="J62" s="955"/>
      <c r="K62" s="955"/>
      <c r="L62" s="955"/>
      <c r="M62" s="955"/>
      <c r="N62" s="955"/>
    </row>
    <row r="63" spans="2:14" x14ac:dyDescent="0.15">
      <c r="B63" s="1020" t="str">
        <f t="shared" si="1"/>
        <v/>
      </c>
      <c r="C63" s="957"/>
      <c r="D63" s="957"/>
      <c r="E63" s="957"/>
      <c r="F63" s="957"/>
      <c r="G63" s="436"/>
      <c r="H63" s="1016"/>
      <c r="I63" s="955"/>
      <c r="J63" s="955"/>
      <c r="K63" s="955"/>
      <c r="L63" s="955"/>
      <c r="M63" s="955"/>
      <c r="N63" s="955"/>
    </row>
    <row r="64" spans="2:14" x14ac:dyDescent="0.15">
      <c r="B64" s="1020" t="str">
        <f t="shared" si="1"/>
        <v/>
      </c>
      <c r="C64" s="957"/>
      <c r="D64" s="957"/>
      <c r="E64" s="957"/>
      <c r="F64" s="957"/>
      <c r="G64" s="436"/>
      <c r="H64" s="1016"/>
      <c r="I64" s="955"/>
      <c r="J64" s="955"/>
      <c r="K64" s="955"/>
      <c r="L64" s="955"/>
      <c r="M64" s="955"/>
      <c r="N64" s="955"/>
    </row>
    <row r="65" spans="2:14" x14ac:dyDescent="0.15">
      <c r="B65" s="1020" t="str">
        <f t="shared" si="1"/>
        <v/>
      </c>
      <c r="C65" s="957"/>
      <c r="D65" s="957"/>
      <c r="E65" s="957"/>
      <c r="F65" s="957"/>
      <c r="G65" s="436"/>
      <c r="H65" s="1016"/>
      <c r="I65" s="955"/>
      <c r="J65" s="955"/>
      <c r="K65" s="955"/>
      <c r="L65" s="955"/>
      <c r="M65" s="955"/>
      <c r="N65" s="955"/>
    </row>
    <row r="66" spans="2:14" x14ac:dyDescent="0.15">
      <c r="B66" s="1020" t="str">
        <f t="shared" si="1"/>
        <v/>
      </c>
      <c r="C66" s="957"/>
      <c r="D66" s="957"/>
      <c r="E66" s="957"/>
      <c r="F66" s="957"/>
      <c r="G66" s="436"/>
      <c r="H66" s="1016"/>
      <c r="I66" s="955"/>
      <c r="J66" s="955"/>
      <c r="K66" s="955"/>
      <c r="L66" s="955"/>
      <c r="M66" s="955"/>
      <c r="N66" s="955"/>
    </row>
    <row r="67" spans="2:14" x14ac:dyDescent="0.15">
      <c r="B67" s="1020" t="str">
        <f t="shared" si="1"/>
        <v/>
      </c>
      <c r="C67" s="957"/>
      <c r="D67" s="957"/>
      <c r="E67" s="957"/>
      <c r="F67" s="957"/>
      <c r="G67" s="436"/>
      <c r="H67" s="1016"/>
      <c r="I67" s="955"/>
      <c r="J67" s="955"/>
      <c r="K67" s="955"/>
      <c r="L67" s="955"/>
      <c r="M67" s="955"/>
      <c r="N67" s="955"/>
    </row>
    <row r="68" spans="2:14" x14ac:dyDescent="0.15">
      <c r="B68" s="1020" t="str">
        <f t="shared" si="1"/>
        <v/>
      </c>
      <c r="C68" s="957"/>
      <c r="D68" s="957"/>
      <c r="E68" s="957"/>
      <c r="F68" s="957"/>
      <c r="G68" s="436"/>
      <c r="H68" s="1016"/>
      <c r="I68" s="955"/>
      <c r="J68" s="955"/>
      <c r="K68" s="955"/>
      <c r="L68" s="955"/>
      <c r="M68" s="955"/>
      <c r="N68" s="955"/>
    </row>
    <row r="69" spans="2:14" x14ac:dyDescent="0.15">
      <c r="B69" s="1020" t="str">
        <f t="shared" si="1"/>
        <v/>
      </c>
      <c r="C69" s="957"/>
      <c r="D69" s="957"/>
      <c r="E69" s="957"/>
      <c r="F69" s="957"/>
      <c r="G69" s="436"/>
      <c r="H69" s="1016"/>
      <c r="I69" s="955"/>
      <c r="J69" s="955"/>
      <c r="K69" s="955"/>
      <c r="L69" s="955"/>
      <c r="M69" s="955"/>
      <c r="N69" s="955"/>
    </row>
    <row r="70" spans="2:14" x14ac:dyDescent="0.15">
      <c r="B70" s="1020" t="str">
        <f t="shared" si="1"/>
        <v/>
      </c>
      <c r="C70" s="957"/>
      <c r="D70" s="957"/>
      <c r="E70" s="957"/>
      <c r="F70" s="957"/>
      <c r="G70" s="436"/>
      <c r="H70" s="1016"/>
      <c r="I70" s="955"/>
      <c r="J70" s="955"/>
      <c r="K70" s="955"/>
      <c r="L70" s="955"/>
      <c r="M70" s="955"/>
      <c r="N70" s="955"/>
    </row>
    <row r="71" spans="2:14" x14ac:dyDescent="0.15">
      <c r="B71" s="1020" t="str">
        <f t="shared" si="1"/>
        <v/>
      </c>
      <c r="C71" s="957"/>
      <c r="D71" s="957"/>
      <c r="E71" s="957"/>
      <c r="F71" s="957"/>
      <c r="G71" s="436"/>
      <c r="H71" s="1016"/>
      <c r="I71" s="955"/>
      <c r="J71" s="955"/>
      <c r="K71" s="955"/>
      <c r="L71" s="955"/>
      <c r="M71" s="955"/>
      <c r="N71" s="955"/>
    </row>
    <row r="72" spans="2:14" x14ac:dyDescent="0.15">
      <c r="B72" s="1020" t="str">
        <f t="shared" si="1"/>
        <v/>
      </c>
      <c r="C72" s="957"/>
      <c r="D72" s="957"/>
      <c r="E72" s="957"/>
      <c r="F72" s="957"/>
      <c r="G72" s="436"/>
      <c r="H72" s="1016"/>
      <c r="I72" s="955"/>
      <c r="J72" s="955"/>
      <c r="K72" s="955"/>
      <c r="L72" s="955"/>
      <c r="M72" s="955"/>
      <c r="N72" s="955"/>
    </row>
    <row r="73" spans="2:14" x14ac:dyDescent="0.15">
      <c r="B73" s="1020" t="str">
        <f t="shared" si="1"/>
        <v/>
      </c>
      <c r="C73" s="957"/>
      <c r="D73" s="957"/>
      <c r="E73" s="957"/>
      <c r="F73" s="957"/>
      <c r="G73" s="436"/>
      <c r="H73" s="1016"/>
      <c r="I73" s="955"/>
      <c r="J73" s="955"/>
      <c r="K73" s="955"/>
      <c r="L73" s="955"/>
      <c r="M73" s="955"/>
      <c r="N73" s="955"/>
    </row>
    <row r="74" spans="2:14" x14ac:dyDescent="0.15">
      <c r="B74" s="1020" t="str">
        <f t="shared" si="1"/>
        <v/>
      </c>
      <c r="C74" s="957"/>
      <c r="D74" s="957"/>
      <c r="E74" s="957"/>
      <c r="F74" s="957"/>
      <c r="G74" s="436"/>
      <c r="H74" s="1016"/>
      <c r="I74" s="955"/>
      <c r="J74" s="955"/>
      <c r="K74" s="955"/>
      <c r="L74" s="955"/>
      <c r="M74" s="955"/>
      <c r="N74" s="955"/>
    </row>
    <row r="75" spans="2:14" x14ac:dyDescent="0.15">
      <c r="B75" s="1020" t="str">
        <f t="shared" si="1"/>
        <v/>
      </c>
      <c r="C75" s="957"/>
      <c r="D75" s="957"/>
      <c r="E75" s="957"/>
      <c r="F75" s="957"/>
      <c r="G75" s="436"/>
      <c r="H75" s="1016"/>
      <c r="I75" s="955"/>
      <c r="J75" s="955"/>
      <c r="K75" s="955"/>
      <c r="L75" s="955"/>
      <c r="M75" s="955"/>
      <c r="N75" s="955"/>
    </row>
    <row r="76" spans="2:14" x14ac:dyDescent="0.15">
      <c r="B76" s="1020" t="str">
        <f t="shared" si="1"/>
        <v/>
      </c>
      <c r="C76" s="957"/>
      <c r="D76" s="957"/>
      <c r="E76" s="957"/>
      <c r="F76" s="957"/>
      <c r="G76" s="436"/>
      <c r="H76" s="1016"/>
      <c r="I76" s="955"/>
      <c r="J76" s="955"/>
      <c r="K76" s="955"/>
      <c r="L76" s="955"/>
      <c r="M76" s="955"/>
      <c r="N76" s="955"/>
    </row>
    <row r="77" spans="2:14" x14ac:dyDescent="0.15">
      <c r="B77" s="1020" t="str">
        <f t="shared" si="1"/>
        <v/>
      </c>
      <c r="C77" s="957"/>
      <c r="D77" s="957"/>
      <c r="E77" s="957"/>
      <c r="F77" s="957"/>
      <c r="G77" s="436"/>
      <c r="H77" s="1016"/>
      <c r="I77" s="955"/>
      <c r="J77" s="955"/>
      <c r="K77" s="955"/>
      <c r="L77" s="955"/>
      <c r="M77" s="955"/>
      <c r="N77" s="955"/>
    </row>
    <row r="78" spans="2:14" x14ac:dyDescent="0.15">
      <c r="B78" s="1019"/>
      <c r="C78" s="955"/>
      <c r="D78" s="955"/>
      <c r="E78" s="955"/>
      <c r="F78" s="955"/>
      <c r="G78" s="436"/>
      <c r="H78" s="1016"/>
      <c r="I78" s="955"/>
      <c r="J78" s="955"/>
      <c r="K78" s="955"/>
      <c r="L78" s="955"/>
      <c r="M78" s="955"/>
      <c r="N78" s="955"/>
    </row>
    <row r="79" spans="2:14" x14ac:dyDescent="0.15">
      <c r="B79" s="1019"/>
      <c r="C79" s="955"/>
      <c r="D79" s="955"/>
      <c r="E79" s="955"/>
      <c r="F79" s="955"/>
      <c r="G79" s="436"/>
      <c r="H79" s="1016"/>
      <c r="I79" s="955"/>
      <c r="J79" s="955"/>
      <c r="K79" s="955"/>
      <c r="L79" s="955"/>
      <c r="M79" s="955"/>
      <c r="N79" s="955"/>
    </row>
    <row r="80" spans="2:14" x14ac:dyDescent="0.15">
      <c r="B80" s="1019"/>
      <c r="C80" s="955"/>
      <c r="D80" s="955"/>
      <c r="E80" s="955"/>
      <c r="F80" s="955"/>
      <c r="G80" s="436"/>
      <c r="H80" s="1016"/>
      <c r="I80" s="955"/>
      <c r="J80" s="955"/>
      <c r="K80" s="955"/>
      <c r="L80" s="955"/>
      <c r="M80" s="955"/>
      <c r="N80" s="955"/>
    </row>
    <row r="81" spans="1:15" x14ac:dyDescent="0.15">
      <c r="B81" s="1019"/>
      <c r="C81" s="955"/>
      <c r="D81" s="955"/>
      <c r="E81" s="955"/>
      <c r="F81" s="955"/>
      <c r="G81" s="436"/>
      <c r="H81" s="1016"/>
      <c r="I81" s="955"/>
      <c r="J81" s="955"/>
      <c r="K81" s="955"/>
      <c r="L81" s="955"/>
      <c r="M81" s="955"/>
      <c r="N81" s="955"/>
    </row>
    <row r="82" spans="1:15" x14ac:dyDescent="0.15">
      <c r="B82" s="1018"/>
      <c r="C82" s="963"/>
      <c r="D82" s="963"/>
      <c r="E82" s="963"/>
      <c r="F82" s="963"/>
      <c r="G82" s="437"/>
      <c r="H82" s="1017"/>
      <c r="I82" s="963"/>
      <c r="J82" s="963"/>
      <c r="K82" s="963"/>
      <c r="L82" s="963"/>
      <c r="M82" s="963"/>
      <c r="N82" s="963"/>
    </row>
    <row r="83" spans="1:15" x14ac:dyDescent="0.15">
      <c r="B83" s="1031" t="s">
        <v>1015</v>
      </c>
      <c r="C83" s="743"/>
      <c r="D83" s="743"/>
      <c r="E83" s="743"/>
      <c r="F83" s="743"/>
      <c r="G83" s="743"/>
      <c r="H83" s="743"/>
      <c r="I83" s="743"/>
      <c r="J83" s="743"/>
      <c r="K83" s="743"/>
      <c r="L83" s="743"/>
      <c r="M83" s="743"/>
      <c r="N83" s="743"/>
    </row>
    <row r="84" spans="1:15" ht="27" customHeight="1" x14ac:dyDescent="0.15">
      <c r="B84" s="1030" t="s">
        <v>1016</v>
      </c>
      <c r="C84" s="642"/>
      <c r="D84" s="642"/>
      <c r="E84" s="642"/>
      <c r="F84" s="642"/>
      <c r="G84" s="642"/>
      <c r="H84" s="642"/>
      <c r="I84" s="642"/>
      <c r="J84" s="642"/>
      <c r="K84" s="642"/>
      <c r="L84" s="642"/>
      <c r="M84" s="642"/>
      <c r="N84" s="642"/>
    </row>
    <row r="85" spans="1:15" x14ac:dyDescent="0.15">
      <c r="B85" s="1"/>
      <c r="C85" s="5"/>
      <c r="D85" s="5"/>
      <c r="E85" s="1"/>
      <c r="F85" s="5"/>
      <c r="G85" s="5"/>
      <c r="H85" s="5"/>
      <c r="I85" s="5"/>
      <c r="J85" s="1"/>
    </row>
    <row r="86" spans="1:15" x14ac:dyDescent="0.15">
      <c r="A86" s="23" t="s">
        <v>993</v>
      </c>
      <c r="B86" s="1" t="s">
        <v>1020</v>
      </c>
      <c r="C86" s="1"/>
      <c r="D86" s="1"/>
      <c r="E86" s="1"/>
      <c r="F86" s="1"/>
      <c r="G86" s="1"/>
      <c r="H86" s="1"/>
      <c r="I86" s="1"/>
      <c r="J86" s="1"/>
    </row>
    <row r="87" spans="1:15" x14ac:dyDescent="0.15">
      <c r="B87" s="1033" t="s">
        <v>1017</v>
      </c>
      <c r="C87" s="979"/>
      <c r="D87" s="1025" t="s">
        <v>1018</v>
      </c>
      <c r="E87" s="903"/>
      <c r="F87" s="903"/>
      <c r="G87" s="903"/>
      <c r="H87" s="903"/>
      <c r="I87" s="903"/>
      <c r="J87" s="926"/>
      <c r="K87" s="1025" t="s">
        <v>1019</v>
      </c>
      <c r="L87" s="903"/>
      <c r="M87" s="903"/>
      <c r="N87" s="926"/>
      <c r="O87" s="895" t="s">
        <v>26</v>
      </c>
    </row>
    <row r="88" spans="1:15" ht="40.5" customHeight="1" x14ac:dyDescent="0.15">
      <c r="B88" s="1032" t="s">
        <v>1022</v>
      </c>
      <c r="C88" s="629"/>
      <c r="D88" s="320" t="str">
        <f>IF($D$10="","",VLOOKUP($D$10,H_潜水船_映像・画像_英語,2,FALSE))</f>
        <v/>
      </c>
      <c r="E88" s="321" t="str">
        <f>IF($D$10="","",VLOOKUP($D$10,H_潜水船_映像・画像_英語,3,FALSE))</f>
        <v/>
      </c>
      <c r="F88" s="321" t="str">
        <f>IF($D$10="","",VLOOKUP($D$10,H_潜水船_映像・画像_英語,4,FALSE))</f>
        <v/>
      </c>
      <c r="G88" s="321" t="str">
        <f>IF($D$10="","",VLOOKUP($D$10,H_潜水船_映像・画像_英語,5,FALSE))</f>
        <v/>
      </c>
      <c r="H88" s="321" t="str">
        <f>IF($D$10="","",VLOOKUP($D$10,H_潜水船_映像・画像_英語,6,FALSE))</f>
        <v/>
      </c>
      <c r="I88" s="321" t="str">
        <f>IF($D$10="","",VLOOKUP($D$10,H_潜水船_映像・画像_英語,7,FALSE))</f>
        <v/>
      </c>
      <c r="J88" s="322" t="s">
        <v>1021</v>
      </c>
      <c r="K88" s="320" t="str">
        <f>IF($D$10="","",VLOOKUP($D$10,H_潜水船_映像・画像_英語,8,FALSE))</f>
        <v/>
      </c>
      <c r="L88" s="321" t="str">
        <f>IF($D$10="","",VLOOKUP($D$10,H_潜水船_映像・画像_英語,9,FALSE))</f>
        <v/>
      </c>
      <c r="M88" s="321" t="str">
        <f>IF($D$10="","",VLOOKUP($D$10,H_潜水船_映像・画像_英語,10,FALSE))</f>
        <v/>
      </c>
      <c r="N88" s="322" t="s">
        <v>166</v>
      </c>
      <c r="O88" s="1014"/>
    </row>
    <row r="89" spans="1:15" ht="27" customHeight="1" x14ac:dyDescent="0.15">
      <c r="B89" s="316"/>
      <c r="C89" s="319" t="s">
        <v>161</v>
      </c>
      <c r="D89" s="508"/>
      <c r="E89" s="509"/>
      <c r="F89" s="509"/>
      <c r="G89" s="509"/>
      <c r="H89" s="509"/>
      <c r="I89" s="509"/>
      <c r="J89" s="510"/>
      <c r="K89" s="508"/>
      <c r="L89" s="509"/>
      <c r="M89" s="509"/>
      <c r="N89" s="510"/>
      <c r="O89" s="1015"/>
    </row>
    <row r="90" spans="1:15" x14ac:dyDescent="0.15">
      <c r="A90" s="23" t="s">
        <v>978</v>
      </c>
      <c r="B90" s="886" t="s">
        <v>52</v>
      </c>
      <c r="C90" s="225">
        <v>1234</v>
      </c>
      <c r="D90" s="217" t="s">
        <v>975</v>
      </c>
      <c r="E90" s="317"/>
      <c r="F90" s="317" t="s">
        <v>975</v>
      </c>
      <c r="G90" s="317"/>
      <c r="H90" s="317" t="s">
        <v>170</v>
      </c>
      <c r="I90" s="317"/>
      <c r="J90" s="318"/>
      <c r="K90" s="217" t="s">
        <v>975</v>
      </c>
      <c r="L90" s="317" t="s">
        <v>975</v>
      </c>
      <c r="M90" s="317"/>
      <c r="N90" s="318"/>
      <c r="O90" s="225"/>
    </row>
    <row r="91" spans="1:15" x14ac:dyDescent="0.15">
      <c r="B91" s="602"/>
      <c r="C91" s="511"/>
      <c r="D91" s="409"/>
      <c r="E91" s="439"/>
      <c r="F91" s="439"/>
      <c r="G91" s="439"/>
      <c r="H91" s="439"/>
      <c r="I91" s="439"/>
      <c r="J91" s="410"/>
      <c r="K91" s="409"/>
      <c r="L91" s="439"/>
      <c r="M91" s="439"/>
      <c r="N91" s="410"/>
      <c r="O91" s="53"/>
    </row>
    <row r="92" spans="1:15" x14ac:dyDescent="0.15">
      <c r="B92" s="602"/>
      <c r="C92" s="511"/>
      <c r="D92" s="409"/>
      <c r="E92" s="439"/>
      <c r="F92" s="439"/>
      <c r="G92" s="439"/>
      <c r="H92" s="439"/>
      <c r="I92" s="439"/>
      <c r="J92" s="410"/>
      <c r="K92" s="409"/>
      <c r="L92" s="439"/>
      <c r="M92" s="439"/>
      <c r="N92" s="410"/>
      <c r="O92" s="53"/>
    </row>
    <row r="93" spans="1:15" x14ac:dyDescent="0.15">
      <c r="B93" s="602"/>
      <c r="C93" s="512"/>
      <c r="D93" s="409"/>
      <c r="E93" s="439"/>
      <c r="F93" s="439"/>
      <c r="G93" s="439"/>
      <c r="H93" s="439"/>
      <c r="I93" s="439"/>
      <c r="J93" s="410"/>
      <c r="K93" s="409"/>
      <c r="L93" s="439"/>
      <c r="M93" s="439"/>
      <c r="N93" s="410"/>
      <c r="O93" s="53"/>
    </row>
    <row r="94" spans="1:15" x14ac:dyDescent="0.15">
      <c r="B94" s="602"/>
      <c r="C94" s="511"/>
      <c r="D94" s="409"/>
      <c r="E94" s="439"/>
      <c r="F94" s="439"/>
      <c r="G94" s="439"/>
      <c r="H94" s="439"/>
      <c r="I94" s="439"/>
      <c r="J94" s="410"/>
      <c r="K94" s="409"/>
      <c r="L94" s="439"/>
      <c r="M94" s="439"/>
      <c r="N94" s="410"/>
      <c r="O94" s="53"/>
    </row>
    <row r="95" spans="1:15" x14ac:dyDescent="0.15">
      <c r="B95" s="602"/>
      <c r="C95" s="511"/>
      <c r="D95" s="409"/>
      <c r="E95" s="439"/>
      <c r="F95" s="439"/>
      <c r="G95" s="439"/>
      <c r="H95" s="439"/>
      <c r="I95" s="439"/>
      <c r="J95" s="410"/>
      <c r="K95" s="409"/>
      <c r="L95" s="439"/>
      <c r="M95" s="439"/>
      <c r="N95" s="410"/>
      <c r="O95" s="53"/>
    </row>
    <row r="96" spans="1:15" x14ac:dyDescent="0.15">
      <c r="B96" s="602"/>
      <c r="C96" s="511"/>
      <c r="D96" s="409"/>
      <c r="E96" s="439"/>
      <c r="F96" s="439"/>
      <c r="G96" s="439"/>
      <c r="H96" s="439"/>
      <c r="I96" s="439"/>
      <c r="J96" s="410"/>
      <c r="K96" s="409"/>
      <c r="L96" s="439"/>
      <c r="M96" s="439"/>
      <c r="N96" s="410"/>
      <c r="O96" s="53"/>
    </row>
    <row r="97" spans="1:15" x14ac:dyDescent="0.15">
      <c r="B97" s="602"/>
      <c r="C97" s="511"/>
      <c r="D97" s="409"/>
      <c r="E97" s="439"/>
      <c r="F97" s="439"/>
      <c r="G97" s="439"/>
      <c r="H97" s="439"/>
      <c r="I97" s="439"/>
      <c r="J97" s="410"/>
      <c r="K97" s="409"/>
      <c r="L97" s="439"/>
      <c r="M97" s="439"/>
      <c r="N97" s="410"/>
      <c r="O97" s="53"/>
    </row>
    <row r="98" spans="1:15" x14ac:dyDescent="0.15">
      <c r="B98" s="602"/>
      <c r="C98" s="511"/>
      <c r="D98" s="409"/>
      <c r="E98" s="439"/>
      <c r="F98" s="439"/>
      <c r="G98" s="439"/>
      <c r="H98" s="439"/>
      <c r="I98" s="439"/>
      <c r="J98" s="410"/>
      <c r="K98" s="409"/>
      <c r="L98" s="439"/>
      <c r="M98" s="439"/>
      <c r="N98" s="410"/>
      <c r="O98" s="53"/>
    </row>
    <row r="99" spans="1:15" x14ac:dyDescent="0.15">
      <c r="B99" s="602"/>
      <c r="C99" s="511"/>
      <c r="D99" s="409"/>
      <c r="E99" s="439"/>
      <c r="F99" s="439"/>
      <c r="G99" s="439"/>
      <c r="H99" s="439"/>
      <c r="I99" s="439"/>
      <c r="J99" s="410"/>
      <c r="K99" s="409"/>
      <c r="L99" s="439"/>
      <c r="M99" s="439"/>
      <c r="N99" s="410"/>
      <c r="O99" s="53"/>
    </row>
    <row r="100" spans="1:15" x14ac:dyDescent="0.15">
      <c r="B100" s="602"/>
      <c r="C100" s="511"/>
      <c r="D100" s="409"/>
      <c r="E100" s="439"/>
      <c r="F100" s="439"/>
      <c r="G100" s="439"/>
      <c r="H100" s="439"/>
      <c r="I100" s="439"/>
      <c r="J100" s="410"/>
      <c r="K100" s="409"/>
      <c r="L100" s="439"/>
      <c r="M100" s="439"/>
      <c r="N100" s="410"/>
      <c r="O100" s="53"/>
    </row>
    <row r="101" spans="1:15" x14ac:dyDescent="0.15">
      <c r="B101" s="602"/>
      <c r="C101" s="511"/>
      <c r="D101" s="409"/>
      <c r="E101" s="439"/>
      <c r="F101" s="439"/>
      <c r="G101" s="439"/>
      <c r="H101" s="439"/>
      <c r="I101" s="439"/>
      <c r="J101" s="410"/>
      <c r="K101" s="409"/>
      <c r="L101" s="439"/>
      <c r="M101" s="439"/>
      <c r="N101" s="410"/>
      <c r="O101" s="53"/>
    </row>
    <row r="102" spans="1:15" x14ac:dyDescent="0.15">
      <c r="B102" s="602"/>
      <c r="C102" s="512"/>
      <c r="D102" s="409"/>
      <c r="E102" s="439"/>
      <c r="F102" s="439"/>
      <c r="G102" s="439"/>
      <c r="H102" s="439"/>
      <c r="I102" s="439"/>
      <c r="J102" s="410"/>
      <c r="K102" s="409"/>
      <c r="L102" s="439"/>
      <c r="M102" s="439"/>
      <c r="N102" s="410"/>
      <c r="O102" s="53"/>
    </row>
    <row r="103" spans="1:15" x14ac:dyDescent="0.15">
      <c r="B103" s="602"/>
      <c r="C103" s="511"/>
      <c r="D103" s="409"/>
      <c r="E103" s="439"/>
      <c r="F103" s="439"/>
      <c r="G103" s="439"/>
      <c r="H103" s="439"/>
      <c r="I103" s="439"/>
      <c r="J103" s="410"/>
      <c r="K103" s="409"/>
      <c r="L103" s="439"/>
      <c r="M103" s="439"/>
      <c r="N103" s="410"/>
      <c r="O103" s="53"/>
    </row>
    <row r="104" spans="1:15" x14ac:dyDescent="0.15">
      <c r="B104" s="602"/>
      <c r="C104" s="512"/>
      <c r="D104" s="409"/>
      <c r="E104" s="439"/>
      <c r="F104" s="439"/>
      <c r="G104" s="439"/>
      <c r="H104" s="439"/>
      <c r="I104" s="439"/>
      <c r="J104" s="410"/>
      <c r="K104" s="409"/>
      <c r="L104" s="439"/>
      <c r="M104" s="439"/>
      <c r="N104" s="410"/>
      <c r="O104" s="53"/>
    </row>
    <row r="105" spans="1:15" x14ac:dyDescent="0.15">
      <c r="B105" s="602"/>
      <c r="C105" s="511"/>
      <c r="D105" s="409"/>
      <c r="E105" s="439"/>
      <c r="F105" s="439"/>
      <c r="G105" s="439"/>
      <c r="H105" s="439"/>
      <c r="I105" s="439"/>
      <c r="J105" s="410"/>
      <c r="K105" s="409"/>
      <c r="L105" s="439"/>
      <c r="M105" s="439"/>
      <c r="N105" s="410"/>
      <c r="O105" s="53"/>
    </row>
    <row r="106" spans="1:15" x14ac:dyDescent="0.15">
      <c r="B106" s="602"/>
      <c r="C106" s="512"/>
      <c r="D106" s="409"/>
      <c r="E106" s="439"/>
      <c r="F106" s="439"/>
      <c r="G106" s="439"/>
      <c r="H106" s="439"/>
      <c r="I106" s="439"/>
      <c r="J106" s="410"/>
      <c r="K106" s="409"/>
      <c r="L106" s="439"/>
      <c r="M106" s="439"/>
      <c r="N106" s="410"/>
      <c r="O106" s="53"/>
    </row>
    <row r="107" spans="1:15" x14ac:dyDescent="0.15">
      <c r="B107" s="602"/>
      <c r="C107" s="512"/>
      <c r="D107" s="409"/>
      <c r="E107" s="439"/>
      <c r="F107" s="439"/>
      <c r="G107" s="439"/>
      <c r="H107" s="439"/>
      <c r="I107" s="439"/>
      <c r="J107" s="410"/>
      <c r="K107" s="409"/>
      <c r="L107" s="439"/>
      <c r="M107" s="439"/>
      <c r="N107" s="410"/>
      <c r="O107" s="53"/>
    </row>
    <row r="108" spans="1:15" x14ac:dyDescent="0.15">
      <c r="B108" s="602"/>
      <c r="C108" s="511"/>
      <c r="D108" s="409"/>
      <c r="E108" s="439"/>
      <c r="F108" s="439"/>
      <c r="G108" s="439"/>
      <c r="H108" s="439"/>
      <c r="I108" s="439"/>
      <c r="J108" s="410"/>
      <c r="K108" s="409"/>
      <c r="L108" s="439"/>
      <c r="M108" s="439"/>
      <c r="N108" s="410"/>
      <c r="O108" s="53"/>
    </row>
    <row r="109" spans="1:15" x14ac:dyDescent="0.15">
      <c r="B109" s="603"/>
      <c r="C109" s="513"/>
      <c r="D109" s="411"/>
      <c r="E109" s="438"/>
      <c r="F109" s="438"/>
      <c r="G109" s="438"/>
      <c r="H109" s="438"/>
      <c r="I109" s="438"/>
      <c r="J109" s="412"/>
      <c r="K109" s="411"/>
      <c r="L109" s="438"/>
      <c r="M109" s="438"/>
      <c r="N109" s="412"/>
      <c r="O109" s="514"/>
    </row>
    <row r="110" spans="1:15" ht="40.5" customHeight="1" x14ac:dyDescent="0.15">
      <c r="B110" s="743" t="s">
        <v>1024</v>
      </c>
      <c r="C110" s="743"/>
      <c r="D110" s="743"/>
      <c r="E110" s="743"/>
      <c r="F110" s="743"/>
      <c r="G110" s="743"/>
      <c r="H110" s="743"/>
      <c r="I110" s="743"/>
      <c r="J110" s="743"/>
      <c r="K110" s="743"/>
      <c r="L110" s="743"/>
      <c r="M110" s="743"/>
      <c r="N110" s="743"/>
    </row>
    <row r="112" spans="1:15" ht="13.5" customHeight="1" x14ac:dyDescent="0.15">
      <c r="A112" s="23" t="s">
        <v>811</v>
      </c>
      <c r="B112" t="s">
        <v>1023</v>
      </c>
    </row>
    <row r="113" spans="1:14" x14ac:dyDescent="0.15">
      <c r="B113" s="794"/>
      <c r="C113" s="831"/>
      <c r="D113" s="831"/>
      <c r="E113" s="831"/>
      <c r="F113" s="831"/>
      <c r="G113" s="831"/>
      <c r="H113" s="831"/>
      <c r="I113" s="831"/>
      <c r="J113" s="831"/>
      <c r="K113" s="831"/>
      <c r="L113" s="831"/>
      <c r="M113" s="831"/>
      <c r="N113" s="831"/>
    </row>
    <row r="114" spans="1:14" x14ac:dyDescent="0.15">
      <c r="B114" s="832"/>
      <c r="C114" s="832"/>
      <c r="D114" s="832"/>
      <c r="E114" s="832"/>
      <c r="F114" s="832"/>
      <c r="G114" s="832"/>
      <c r="H114" s="832"/>
      <c r="I114" s="832"/>
      <c r="J114" s="832"/>
      <c r="K114" s="832"/>
      <c r="L114" s="832"/>
      <c r="M114" s="832"/>
      <c r="N114" s="832"/>
    </row>
    <row r="115" spans="1:14" x14ac:dyDescent="0.15">
      <c r="B115" s="832"/>
      <c r="C115" s="832"/>
      <c r="D115" s="832"/>
      <c r="E115" s="832"/>
      <c r="F115" s="832"/>
      <c r="G115" s="832"/>
      <c r="H115" s="832"/>
      <c r="I115" s="832"/>
      <c r="J115" s="832"/>
      <c r="K115" s="832"/>
      <c r="L115" s="832"/>
      <c r="M115" s="832"/>
      <c r="N115" s="832"/>
    </row>
    <row r="116" spans="1:14" x14ac:dyDescent="0.15">
      <c r="B116" s="832"/>
      <c r="C116" s="832"/>
      <c r="D116" s="832"/>
      <c r="E116" s="832"/>
      <c r="F116" s="832"/>
      <c r="G116" s="832"/>
      <c r="H116" s="832"/>
      <c r="I116" s="832"/>
      <c r="J116" s="832"/>
      <c r="K116" s="832"/>
      <c r="L116" s="832"/>
      <c r="M116" s="832"/>
      <c r="N116" s="832"/>
    </row>
    <row r="117" spans="1:14" x14ac:dyDescent="0.15">
      <c r="B117" s="697"/>
      <c r="C117" s="697"/>
      <c r="D117" s="697"/>
      <c r="E117" s="697"/>
      <c r="F117" s="697"/>
      <c r="G117" s="697"/>
      <c r="H117" s="697"/>
      <c r="I117" s="697"/>
      <c r="J117" s="697"/>
      <c r="K117" s="697"/>
      <c r="L117" s="697"/>
      <c r="M117" s="697"/>
      <c r="N117" s="697"/>
    </row>
    <row r="119" spans="1:14" x14ac:dyDescent="0.15">
      <c r="A119" s="1024" t="s">
        <v>1027</v>
      </c>
      <c r="B119" s="823"/>
      <c r="C119" s="823"/>
      <c r="D119" s="823"/>
      <c r="E119" s="823"/>
      <c r="F119" s="823"/>
      <c r="G119" s="823"/>
      <c r="H119" s="823"/>
      <c r="I119" s="823"/>
      <c r="J119" s="823"/>
      <c r="K119" s="823"/>
      <c r="L119" s="823"/>
      <c r="M119" s="823"/>
      <c r="N119" s="823"/>
    </row>
    <row r="120" spans="1:14" ht="56.1" customHeight="1" x14ac:dyDescent="0.15">
      <c r="A120" s="23" t="s">
        <v>176</v>
      </c>
      <c r="B120" s="642" t="s">
        <v>1149</v>
      </c>
      <c r="C120" s="823"/>
      <c r="D120" s="823"/>
      <c r="E120" s="823"/>
      <c r="F120" s="823"/>
      <c r="G120" s="823"/>
      <c r="H120" s="823"/>
      <c r="I120" s="823"/>
      <c r="J120" s="823"/>
      <c r="K120" s="823"/>
      <c r="L120" s="823"/>
      <c r="M120" s="823"/>
      <c r="N120" s="823"/>
    </row>
    <row r="121" spans="1:14" x14ac:dyDescent="0.15">
      <c r="A121" s="23" t="s">
        <v>1025</v>
      </c>
      <c r="B121" s="716" t="s">
        <v>1026</v>
      </c>
      <c r="C121" s="823"/>
      <c r="D121" s="823"/>
      <c r="E121" s="823"/>
      <c r="F121" s="823"/>
      <c r="G121" s="823"/>
      <c r="H121" s="823"/>
      <c r="I121" s="823"/>
      <c r="J121" s="823"/>
      <c r="K121" s="823"/>
      <c r="L121" s="823"/>
      <c r="M121" s="823"/>
      <c r="N121" s="823"/>
    </row>
    <row r="122" spans="1:14" ht="13.5" customHeight="1" x14ac:dyDescent="0.15">
      <c r="A122" s="23" t="s">
        <v>666</v>
      </c>
      <c r="B122" s="823" t="s">
        <v>699</v>
      </c>
      <c r="C122" s="823"/>
      <c r="D122" s="823"/>
      <c r="E122" s="823"/>
      <c r="F122" s="823"/>
      <c r="G122" s="823"/>
      <c r="H122" s="823"/>
      <c r="I122" s="823"/>
      <c r="J122" s="823"/>
      <c r="K122" s="823"/>
      <c r="L122" s="823"/>
      <c r="M122" s="823"/>
      <c r="N122" s="823"/>
    </row>
  </sheetData>
  <sheetProtection sheet="1" selectLockedCells="1"/>
  <mergeCells count="165">
    <mergeCell ref="B122:N122"/>
    <mergeCell ref="B90:B109"/>
    <mergeCell ref="B110:N110"/>
    <mergeCell ref="B113:N117"/>
    <mergeCell ref="A119:N119"/>
    <mergeCell ref="B120:N120"/>
    <mergeCell ref="D9:N9"/>
    <mergeCell ref="B83:N83"/>
    <mergeCell ref="B84:N84"/>
    <mergeCell ref="B87:C87"/>
    <mergeCell ref="D87:J87"/>
    <mergeCell ref="K87:N87"/>
    <mergeCell ref="B77:F77"/>
    <mergeCell ref="H77:N77"/>
    <mergeCell ref="B78:F78"/>
    <mergeCell ref="H78:N78"/>
    <mergeCell ref="B79:F79"/>
    <mergeCell ref="H79:N79"/>
    <mergeCell ref="B74:F74"/>
    <mergeCell ref="H74:N74"/>
    <mergeCell ref="B75:F75"/>
    <mergeCell ref="H75:N75"/>
    <mergeCell ref="B76:F76"/>
    <mergeCell ref="H76:N76"/>
    <mergeCell ref="O87:O89"/>
    <mergeCell ref="B88:C88"/>
    <mergeCell ref="B80:F80"/>
    <mergeCell ref="H80:N80"/>
    <mergeCell ref="B81:F81"/>
    <mergeCell ref="H81:N81"/>
    <mergeCell ref="B82:F82"/>
    <mergeCell ref="H82:N82"/>
    <mergeCell ref="B69:F69"/>
    <mergeCell ref="H69:N69"/>
    <mergeCell ref="B70:F70"/>
    <mergeCell ref="H70:N70"/>
    <mergeCell ref="B71:F71"/>
    <mergeCell ref="H71:N71"/>
    <mergeCell ref="B72:F72"/>
    <mergeCell ref="H72:N72"/>
    <mergeCell ref="B73:F73"/>
    <mergeCell ref="H73:N73"/>
    <mergeCell ref="B64:F64"/>
    <mergeCell ref="H64:N64"/>
    <mergeCell ref="B65:F65"/>
    <mergeCell ref="H65:N65"/>
    <mergeCell ref="B66:F66"/>
    <mergeCell ref="H66:N66"/>
    <mergeCell ref="B67:F67"/>
    <mergeCell ref="H67:N67"/>
    <mergeCell ref="B68:F68"/>
    <mergeCell ref="H68:N68"/>
    <mergeCell ref="B59:F59"/>
    <mergeCell ref="H59:N59"/>
    <mergeCell ref="B60:F60"/>
    <mergeCell ref="H60:N60"/>
    <mergeCell ref="B61:F61"/>
    <mergeCell ref="H61:N61"/>
    <mergeCell ref="B62:F62"/>
    <mergeCell ref="H62:N62"/>
    <mergeCell ref="B63:F63"/>
    <mergeCell ref="H63:N63"/>
    <mergeCell ref="B54:F54"/>
    <mergeCell ref="H54:N54"/>
    <mergeCell ref="B55:F55"/>
    <mergeCell ref="H55:N55"/>
    <mergeCell ref="B56:F56"/>
    <mergeCell ref="H56:N56"/>
    <mergeCell ref="B57:F57"/>
    <mergeCell ref="H57:N57"/>
    <mergeCell ref="B58:F58"/>
    <mergeCell ref="H58:N58"/>
    <mergeCell ref="B49:F49"/>
    <mergeCell ref="H49:N49"/>
    <mergeCell ref="B50:F50"/>
    <mergeCell ref="H50:N50"/>
    <mergeCell ref="B51:F51"/>
    <mergeCell ref="H51:N51"/>
    <mergeCell ref="B52:F52"/>
    <mergeCell ref="H52:N52"/>
    <mergeCell ref="B53:F53"/>
    <mergeCell ref="H53:N53"/>
    <mergeCell ref="B44:F44"/>
    <mergeCell ref="H44:N44"/>
    <mergeCell ref="B45:F45"/>
    <mergeCell ref="H45:N45"/>
    <mergeCell ref="B46:F46"/>
    <mergeCell ref="H46:N46"/>
    <mergeCell ref="B47:F47"/>
    <mergeCell ref="H47:N47"/>
    <mergeCell ref="B48:F48"/>
    <mergeCell ref="H48:N48"/>
    <mergeCell ref="B39:F39"/>
    <mergeCell ref="H39:N39"/>
    <mergeCell ref="B40:F40"/>
    <mergeCell ref="H40:N40"/>
    <mergeCell ref="B41:F41"/>
    <mergeCell ref="H41:N41"/>
    <mergeCell ref="B42:F42"/>
    <mergeCell ref="H42:N42"/>
    <mergeCell ref="B43:F43"/>
    <mergeCell ref="H43:N43"/>
    <mergeCell ref="B34:F34"/>
    <mergeCell ref="H34:N34"/>
    <mergeCell ref="B35:F35"/>
    <mergeCell ref="H35:N35"/>
    <mergeCell ref="B36:F36"/>
    <mergeCell ref="H36:N36"/>
    <mergeCell ref="B37:F37"/>
    <mergeCell ref="H37:N37"/>
    <mergeCell ref="B38:F38"/>
    <mergeCell ref="H38:N38"/>
    <mergeCell ref="B29:F29"/>
    <mergeCell ref="H29:N29"/>
    <mergeCell ref="B30:F30"/>
    <mergeCell ref="H30:N30"/>
    <mergeCell ref="B31:F31"/>
    <mergeCell ref="H31:N31"/>
    <mergeCell ref="B32:F32"/>
    <mergeCell ref="H32:N32"/>
    <mergeCell ref="B33:F33"/>
    <mergeCell ref="H33:N33"/>
    <mergeCell ref="B24:F24"/>
    <mergeCell ref="H24:N24"/>
    <mergeCell ref="B25:F25"/>
    <mergeCell ref="H25:N25"/>
    <mergeCell ref="B26:F26"/>
    <mergeCell ref="H26:N26"/>
    <mergeCell ref="B27:F27"/>
    <mergeCell ref="H27:N27"/>
    <mergeCell ref="B28:F28"/>
    <mergeCell ref="H28:N28"/>
    <mergeCell ref="B9:C9"/>
    <mergeCell ref="B10:C10"/>
    <mergeCell ref="D10:F10"/>
    <mergeCell ref="B121:N121"/>
    <mergeCell ref="B11:N11"/>
    <mergeCell ref="B12:N12"/>
    <mergeCell ref="B15:F15"/>
    <mergeCell ref="H15:N15"/>
    <mergeCell ref="B16:F16"/>
    <mergeCell ref="H16:N16"/>
    <mergeCell ref="B17:F17"/>
    <mergeCell ref="H17:N17"/>
    <mergeCell ref="B18:F18"/>
    <mergeCell ref="H18:N18"/>
    <mergeCell ref="B19:F19"/>
    <mergeCell ref="H19:N19"/>
    <mergeCell ref="B20:F20"/>
    <mergeCell ref="H20:N20"/>
    <mergeCell ref="B21:F21"/>
    <mergeCell ref="H21:N21"/>
    <mergeCell ref="B22:F22"/>
    <mergeCell ref="H22:N22"/>
    <mergeCell ref="B23:F23"/>
    <mergeCell ref="H23:N23"/>
    <mergeCell ref="B1:N1"/>
    <mergeCell ref="B5:C5"/>
    <mergeCell ref="D5:F5"/>
    <mergeCell ref="B6:C6"/>
    <mergeCell ref="D6:F6"/>
    <mergeCell ref="B7:C7"/>
    <mergeCell ref="D7:F7"/>
    <mergeCell ref="B8:C8"/>
    <mergeCell ref="D8:F8"/>
  </mergeCells>
  <phoneticPr fontId="2"/>
  <dataValidations count="6">
    <dataValidation imeMode="off" allowBlank="1" showInputMessage="1" showErrorMessage="1" sqref="C90:C109 H16:N82 B78:F82" xr:uid="{00000000-0002-0000-0F00-000000000000}"/>
    <dataValidation type="list" imeMode="off" allowBlank="1" showInputMessage="1" showErrorMessage="1" sqref="D10:F10" xr:uid="{00000000-0002-0000-0F00-000001000000}">
      <formula1>選択肢_潜水船入力_英語</formula1>
    </dataValidation>
    <dataValidation type="list" allowBlank="1" showInputMessage="1" showErrorMessage="1" sqref="D5:F5" xr:uid="{00000000-0002-0000-0F00-000002000000}">
      <formula1>B_研究者名</formula1>
    </dataValidation>
    <dataValidation type="list" allowBlank="1" showInputMessage="1" showErrorMessage="1" sqref="D90:N109" xr:uid="{00000000-0002-0000-0F00-000003000000}">
      <formula1>選択肢_Yes_No</formula1>
    </dataValidation>
    <dataValidation type="list" imeMode="off" allowBlank="1" showInputMessage="1" showErrorMessage="1" sqref="G16:G82" xr:uid="{00000000-0002-0000-0F00-000004000000}">
      <formula1>選択肢_Yes_No</formula1>
    </dataValidation>
    <dataValidation type="list" allowBlank="1" showInputMessage="1" showErrorMessage="1" sqref="D89:I89 K89:M89" xr:uid="{00000000-0002-0000-0F00-000005000000}">
      <formula1>選択肢_メディア</formula1>
    </dataValidation>
  </dataValidations>
  <printOptions horizontalCentered="1"/>
  <pageMargins left="0.75" right="0.75" top="1" bottom="1" header="0.3" footer="0.3"/>
  <pageSetup paperSize="9" scale="47" orientation="portrait" horizontalDpi="300" verticalDpi="300" r:id="rId1"/>
  <headerFooter alignWithMargins="0"/>
  <ignoredErrors>
    <ignoredError sqref="A4 A14 A86 A112"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tabColor theme="8" tint="0.59999389629810485"/>
    <pageSetUpPr fitToPage="1"/>
  </sheetPr>
  <dimension ref="A1:AA74"/>
  <sheetViews>
    <sheetView showGridLines="0" zoomScaleNormal="100" zoomScaleSheetLayoutView="100" workbookViewId="0">
      <selection activeCell="B65" sqref="B65:L69"/>
    </sheetView>
  </sheetViews>
  <sheetFormatPr defaultColWidth="13" defaultRowHeight="13.5" x14ac:dyDescent="0.15"/>
  <cols>
    <col min="1" max="1" width="3.625" style="23" customWidth="1"/>
    <col min="2" max="2" width="3.625" customWidth="1"/>
    <col min="3" max="3" width="15.625" customWidth="1"/>
    <col min="4" max="4" width="12.625" customWidth="1"/>
    <col min="5" max="6" width="7.625" customWidth="1"/>
    <col min="7" max="7" width="24.625" customWidth="1"/>
    <col min="8" max="8" width="15.625" customWidth="1"/>
    <col min="9" max="9" width="3.625" customWidth="1"/>
    <col min="10" max="10" width="7.625" customWidth="1"/>
    <col min="11" max="11" width="4.125" customWidth="1"/>
    <col min="12" max="12" width="10.625" customWidth="1"/>
    <col min="13" max="13" width="4.125" customWidth="1"/>
    <col min="14" max="14" width="7.625" customWidth="1"/>
    <col min="15" max="15" width="4.125" customWidth="1"/>
    <col min="16" max="16" width="11.625" customWidth="1"/>
    <col min="17" max="18" width="8.625" customWidth="1"/>
    <col min="19" max="19" width="6.625" customWidth="1"/>
    <col min="20" max="20" width="12.625" customWidth="1"/>
    <col min="21" max="21" width="6.625" customWidth="1"/>
    <col min="22" max="22" width="12.625" customWidth="1"/>
    <col min="23" max="23" width="6.625" customWidth="1"/>
    <col min="24" max="24" width="27.625" customWidth="1"/>
    <col min="25" max="25" width="15.625" customWidth="1"/>
    <col min="26" max="26" width="18.625" customWidth="1"/>
    <col min="27" max="27" width="30.625" customWidth="1"/>
  </cols>
  <sheetData>
    <row r="1" spans="1:27" x14ac:dyDescent="0.15">
      <c r="A1" s="164" t="s">
        <v>175</v>
      </c>
      <c r="B1" s="764" t="s">
        <v>674</v>
      </c>
      <c r="C1" s="764"/>
      <c r="D1" s="764"/>
      <c r="E1" s="764"/>
      <c r="F1" s="764"/>
      <c r="G1" s="764"/>
      <c r="H1" s="764"/>
      <c r="I1" s="764"/>
      <c r="J1" s="764"/>
      <c r="K1" s="764"/>
      <c r="L1" s="764"/>
    </row>
    <row r="2" spans="1:27" x14ac:dyDescent="0.15">
      <c r="L2" s="15" t="s">
        <v>219</v>
      </c>
    </row>
    <row r="3" spans="1:27" x14ac:dyDescent="0.15">
      <c r="L3" s="6" t="str">
        <f>IF(A_航海種別="共同利用公募","主席研究者が記入",IF(A_航海種別="所内利用・共同利用公募","主席/首席研究者が記入","首席研究者が記入"))</f>
        <v>首席研究者が記入</v>
      </c>
    </row>
    <row r="4" spans="1:27" x14ac:dyDescent="0.15">
      <c r="A4" s="23" t="s">
        <v>805</v>
      </c>
      <c r="B4" s="1" t="s">
        <v>784</v>
      </c>
      <c r="C4" s="1"/>
      <c r="D4" s="1"/>
      <c r="E4" s="1"/>
      <c r="F4" s="1"/>
      <c r="G4" s="1"/>
      <c r="H4" s="1"/>
      <c r="I4" s="1"/>
      <c r="J4" s="1"/>
      <c r="K4" s="1"/>
      <c r="L4" s="2"/>
    </row>
    <row r="5" spans="1:27" ht="13.5" customHeight="1" x14ac:dyDescent="0.15">
      <c r="B5" s="731" t="s">
        <v>121</v>
      </c>
      <c r="C5" s="980"/>
      <c r="D5" s="736" t="str">
        <f>IF(A_船舶名="","",A_船舶名)</f>
        <v/>
      </c>
      <c r="E5" s="737"/>
      <c r="F5" s="737"/>
      <c r="G5" s="258"/>
      <c r="H5" s="258"/>
      <c r="I5" s="258"/>
      <c r="J5" s="258"/>
      <c r="K5" s="258"/>
      <c r="L5" s="258"/>
    </row>
    <row r="6" spans="1:27" ht="13.5" customHeight="1" x14ac:dyDescent="0.15">
      <c r="B6" s="685" t="s">
        <v>124</v>
      </c>
      <c r="C6" s="981"/>
      <c r="D6" s="738" t="str">
        <f>IF(A_航海番号="","",A_航海番号)</f>
        <v/>
      </c>
      <c r="E6" s="740"/>
      <c r="F6" s="740"/>
      <c r="G6" s="260"/>
      <c r="H6" s="260"/>
      <c r="I6" s="260"/>
      <c r="J6" s="260"/>
      <c r="K6" s="260"/>
      <c r="L6" s="260"/>
    </row>
    <row r="7" spans="1:27" ht="13.5" customHeight="1" x14ac:dyDescent="0.15">
      <c r="B7" s="686" t="s">
        <v>125</v>
      </c>
      <c r="C7" s="733"/>
      <c r="D7" s="738" t="str">
        <f>IF(A_航海種別="","",A_航海種別)</f>
        <v/>
      </c>
      <c r="E7" s="740"/>
      <c r="F7" s="740"/>
      <c r="G7" s="310"/>
      <c r="H7" s="310"/>
      <c r="I7" s="310"/>
      <c r="J7" s="310"/>
      <c r="K7" s="310"/>
      <c r="L7" s="310"/>
    </row>
    <row r="8" spans="1:27" ht="27" customHeight="1" x14ac:dyDescent="0.15">
      <c r="B8" s="687" t="s">
        <v>122</v>
      </c>
      <c r="C8" s="735"/>
      <c r="D8" s="1026" t="str">
        <f>IF(A_航海名_日本語="","",A_航海名_日本語)</f>
        <v/>
      </c>
      <c r="E8" s="915"/>
      <c r="F8" s="915"/>
      <c r="G8" s="915"/>
      <c r="H8" s="915"/>
      <c r="I8" s="915"/>
      <c r="J8" s="915"/>
      <c r="K8" s="915"/>
      <c r="L8" s="915"/>
    </row>
    <row r="10" spans="1:27" x14ac:dyDescent="0.15">
      <c r="A10" s="23" t="s">
        <v>772</v>
      </c>
      <c r="B10" t="s">
        <v>1038</v>
      </c>
    </row>
    <row r="11" spans="1:27" x14ac:dyDescent="0.15">
      <c r="B11" s="886" t="s">
        <v>1036</v>
      </c>
      <c r="C11" s="874" t="s">
        <v>236</v>
      </c>
      <c r="D11" s="874" t="s">
        <v>237</v>
      </c>
      <c r="E11" s="874" t="s">
        <v>238</v>
      </c>
      <c r="F11" s="874" t="s">
        <v>239</v>
      </c>
      <c r="G11" s="874" t="s">
        <v>96</v>
      </c>
      <c r="H11" s="874" t="s">
        <v>49</v>
      </c>
      <c r="I11" s="1045" t="s">
        <v>676</v>
      </c>
      <c r="J11" s="1046"/>
      <c r="K11" s="1046"/>
      <c r="L11" s="1046"/>
      <c r="M11" s="1047" t="s">
        <v>677</v>
      </c>
      <c r="N11" s="1046"/>
      <c r="O11" s="1046"/>
      <c r="P11" s="1048"/>
      <c r="Q11" s="1051" t="s">
        <v>1040</v>
      </c>
      <c r="R11" s="1051" t="s">
        <v>1041</v>
      </c>
      <c r="S11" s="1049" t="s">
        <v>22</v>
      </c>
      <c r="T11" s="1048"/>
      <c r="U11" s="1049" t="s">
        <v>681</v>
      </c>
      <c r="V11" s="1048"/>
      <c r="W11" s="1051" t="s">
        <v>682</v>
      </c>
      <c r="X11" s="1051" t="s">
        <v>246</v>
      </c>
      <c r="Y11" s="1049" t="s">
        <v>209</v>
      </c>
      <c r="Z11" s="1048"/>
      <c r="AA11" s="1050" t="s">
        <v>128</v>
      </c>
    </row>
    <row r="12" spans="1:27" x14ac:dyDescent="0.15">
      <c r="B12" s="1044"/>
      <c r="C12" s="1043"/>
      <c r="D12" s="1043"/>
      <c r="E12" s="1043"/>
      <c r="F12" s="1043"/>
      <c r="G12" s="1043"/>
      <c r="H12" s="1043"/>
      <c r="I12" s="383" t="s">
        <v>44</v>
      </c>
      <c r="J12" s="382" t="s">
        <v>45</v>
      </c>
      <c r="K12" s="382" t="s">
        <v>79</v>
      </c>
      <c r="L12" s="51" t="s">
        <v>242</v>
      </c>
      <c r="M12" s="384" t="s">
        <v>44</v>
      </c>
      <c r="N12" s="382" t="s">
        <v>45</v>
      </c>
      <c r="O12" s="51" t="s">
        <v>243</v>
      </c>
      <c r="P12" s="456" t="s">
        <v>244</v>
      </c>
      <c r="Q12" s="1043"/>
      <c r="R12" s="1043"/>
      <c r="S12" s="381" t="s">
        <v>1039</v>
      </c>
      <c r="T12" s="324" t="s">
        <v>245</v>
      </c>
      <c r="U12" s="381" t="s">
        <v>1039</v>
      </c>
      <c r="V12" s="324" t="s">
        <v>113</v>
      </c>
      <c r="W12" s="634"/>
      <c r="X12" s="1043"/>
      <c r="Y12" s="381" t="s">
        <v>105</v>
      </c>
      <c r="Z12" s="324" t="s">
        <v>210</v>
      </c>
      <c r="AA12" s="1044"/>
    </row>
    <row r="13" spans="1:27" ht="40.5" x14ac:dyDescent="0.15">
      <c r="A13" s="23" t="s">
        <v>999</v>
      </c>
      <c r="B13" s="214"/>
      <c r="C13" s="333" t="s">
        <v>145</v>
      </c>
      <c r="D13" s="333" t="s">
        <v>22</v>
      </c>
      <c r="E13" s="337" t="s">
        <v>170</v>
      </c>
      <c r="F13" s="337" t="s">
        <v>170</v>
      </c>
      <c r="G13" s="333" t="s">
        <v>115</v>
      </c>
      <c r="H13" s="333" t="s">
        <v>116</v>
      </c>
      <c r="I13" s="341">
        <v>5</v>
      </c>
      <c r="J13" s="342">
        <v>1</v>
      </c>
      <c r="K13" s="343" t="s">
        <v>900</v>
      </c>
      <c r="L13" s="344">
        <f>IF(K13="N",I13+J13/60,IF(K13="S",-1*(I13+J13/60),""))</f>
        <v>5.0166666666666666</v>
      </c>
      <c r="M13" s="385">
        <v>146</v>
      </c>
      <c r="N13" s="345">
        <v>56</v>
      </c>
      <c r="O13" s="346" t="s">
        <v>922</v>
      </c>
      <c r="P13" s="347">
        <f>IF(O13="E",M13+N13/60,IF(O13="W",-1*(M13+N13/60),""))</f>
        <v>-146.93333333333334</v>
      </c>
      <c r="Q13" s="338">
        <v>2114</v>
      </c>
      <c r="R13" s="338">
        <v>0</v>
      </c>
      <c r="S13" s="515" t="s">
        <v>92</v>
      </c>
      <c r="T13" s="371" t="s">
        <v>119</v>
      </c>
      <c r="U13" s="515" t="s">
        <v>64</v>
      </c>
      <c r="V13" s="376" t="s">
        <v>95</v>
      </c>
      <c r="W13" s="516" t="s">
        <v>24</v>
      </c>
      <c r="X13" s="517" t="s">
        <v>1167</v>
      </c>
      <c r="Y13" s="518" t="s">
        <v>230</v>
      </c>
      <c r="Z13" s="519" t="s">
        <v>1109</v>
      </c>
      <c r="AA13" s="520" t="s">
        <v>1037</v>
      </c>
    </row>
    <row r="14" spans="1:27" ht="27" customHeight="1" x14ac:dyDescent="0.15">
      <c r="A14" s="23" t="s">
        <v>999</v>
      </c>
      <c r="B14" s="331"/>
      <c r="C14" s="249" t="s">
        <v>70</v>
      </c>
      <c r="D14" s="249" t="s">
        <v>72</v>
      </c>
      <c r="E14" s="332" t="s">
        <v>37</v>
      </c>
      <c r="F14" s="332" t="s">
        <v>37</v>
      </c>
      <c r="G14" s="249" t="s">
        <v>126</v>
      </c>
      <c r="H14" s="249" t="s">
        <v>102</v>
      </c>
      <c r="I14" s="349">
        <v>34</v>
      </c>
      <c r="J14" s="350">
        <v>54.2</v>
      </c>
      <c r="K14" s="351" t="s">
        <v>921</v>
      </c>
      <c r="L14" s="344">
        <f t="shared" ref="L14:L55" si="0">IF(K14="N",I14+J14/60,IF(K14="S",-1*(I14+J14/60),""))</f>
        <v>-34.903333333333336</v>
      </c>
      <c r="M14" s="386">
        <v>132</v>
      </c>
      <c r="N14" s="352">
        <v>4.0999999999999996</v>
      </c>
      <c r="O14" s="353" t="s">
        <v>61</v>
      </c>
      <c r="P14" s="354">
        <f>IF(O14="E",M14+N14/60,IF(O14="W",-1*(M14+N14/60),""))</f>
        <v>132.06833333333333</v>
      </c>
      <c r="Q14" s="334">
        <v>2435</v>
      </c>
      <c r="R14" s="334"/>
      <c r="S14" s="521" t="s">
        <v>136</v>
      </c>
      <c r="T14" s="372" t="s">
        <v>100</v>
      </c>
      <c r="U14" s="521" t="s">
        <v>73</v>
      </c>
      <c r="V14" s="377">
        <v>39663</v>
      </c>
      <c r="W14" s="522" t="s">
        <v>24</v>
      </c>
      <c r="X14" s="523" t="s">
        <v>137</v>
      </c>
      <c r="Y14" s="524" t="s">
        <v>788</v>
      </c>
      <c r="Z14" s="525" t="s">
        <v>1110</v>
      </c>
      <c r="AA14" s="526" t="s">
        <v>240</v>
      </c>
    </row>
    <row r="15" spans="1:27" ht="27" x14ac:dyDescent="0.15">
      <c r="A15" s="23" t="s">
        <v>999</v>
      </c>
      <c r="B15" s="331"/>
      <c r="C15" s="249" t="s">
        <v>70</v>
      </c>
      <c r="D15" s="249" t="s">
        <v>64</v>
      </c>
      <c r="E15" s="332" t="s">
        <v>37</v>
      </c>
      <c r="F15" s="332" t="s">
        <v>37</v>
      </c>
      <c r="G15" s="249" t="s">
        <v>235</v>
      </c>
      <c r="H15" s="249" t="s">
        <v>127</v>
      </c>
      <c r="I15" s="349">
        <v>26</v>
      </c>
      <c r="J15" s="350">
        <v>21.8</v>
      </c>
      <c r="K15" s="351" t="s">
        <v>117</v>
      </c>
      <c r="L15" s="356">
        <f t="shared" si="0"/>
        <v>26.363333333333333</v>
      </c>
      <c r="M15" s="386">
        <v>135</v>
      </c>
      <c r="N15" s="352">
        <v>10.5</v>
      </c>
      <c r="O15" s="353" t="s">
        <v>118</v>
      </c>
      <c r="P15" s="354">
        <f>IF(O15="E",M15+N15/60,IF(O15="W",-1*(M15+N15/60),""))</f>
        <v>135.17500000000001</v>
      </c>
      <c r="Q15" s="334">
        <v>2800</v>
      </c>
      <c r="R15" s="334"/>
      <c r="S15" s="521" t="s">
        <v>136</v>
      </c>
      <c r="T15" s="372">
        <v>39578</v>
      </c>
      <c r="U15" s="521" t="s">
        <v>73</v>
      </c>
      <c r="V15" s="377">
        <v>39663</v>
      </c>
      <c r="W15" s="522" t="s">
        <v>142</v>
      </c>
      <c r="X15" s="523" t="s">
        <v>137</v>
      </c>
      <c r="Y15" s="524" t="s">
        <v>803</v>
      </c>
      <c r="Z15" s="525" t="s">
        <v>1109</v>
      </c>
      <c r="AA15" s="526" t="s">
        <v>241</v>
      </c>
    </row>
    <row r="16" spans="1:27" x14ac:dyDescent="0.15">
      <c r="B16" s="339">
        <v>1</v>
      </c>
      <c r="C16" s="402"/>
      <c r="D16" s="402"/>
      <c r="E16" s="440"/>
      <c r="F16" s="440"/>
      <c r="G16" s="454"/>
      <c r="H16" s="454"/>
      <c r="I16" s="357"/>
      <c r="J16" s="358"/>
      <c r="K16" s="442"/>
      <c r="L16" s="359" t="str">
        <f t="shared" si="0"/>
        <v/>
      </c>
      <c r="M16" s="387"/>
      <c r="N16" s="360"/>
      <c r="O16" s="444"/>
      <c r="P16" s="359" t="str">
        <f>IF(O16="E",M16+N16/60,IF(O16="W",-1*(M16+N16/60),""))</f>
        <v/>
      </c>
      <c r="Q16" s="335"/>
      <c r="R16" s="335"/>
      <c r="S16" s="527"/>
      <c r="T16" s="373"/>
      <c r="U16" s="527"/>
      <c r="V16" s="378"/>
      <c r="W16" s="528"/>
      <c r="X16" s="361"/>
      <c r="Y16" s="529"/>
      <c r="Z16" s="530" t="str">
        <f t="shared" ref="Z16:Z55" si="1">IF(Y16="","",VLOOKUP(Y16,B_研究者リスト_日本語,2,FALSE))</f>
        <v/>
      </c>
      <c r="AA16" s="531"/>
    </row>
    <row r="17" spans="2:27" x14ac:dyDescent="0.15">
      <c r="B17" s="339">
        <v>2</v>
      </c>
      <c r="C17" s="402"/>
      <c r="D17" s="402"/>
      <c r="E17" s="440"/>
      <c r="F17" s="440"/>
      <c r="G17" s="454"/>
      <c r="H17" s="454"/>
      <c r="I17" s="357"/>
      <c r="J17" s="358"/>
      <c r="K17" s="442"/>
      <c r="L17" s="359" t="str">
        <f t="shared" si="0"/>
        <v/>
      </c>
      <c r="M17" s="388"/>
      <c r="N17" s="362"/>
      <c r="O17" s="445"/>
      <c r="P17" s="363" t="str">
        <f t="shared" ref="P17:P55" si="2">IF(O17="E",M17+N17/60,IF(O17="W",-1*(M17+N17/60),""))</f>
        <v/>
      </c>
      <c r="Q17" s="335"/>
      <c r="R17" s="335"/>
      <c r="S17" s="532"/>
      <c r="T17" s="374"/>
      <c r="U17" s="527"/>
      <c r="V17" s="379"/>
      <c r="W17" s="498"/>
      <c r="X17" s="364"/>
      <c r="Y17" s="533"/>
      <c r="Z17" s="534" t="str">
        <f t="shared" si="1"/>
        <v/>
      </c>
      <c r="AA17" s="535"/>
    </row>
    <row r="18" spans="2:27" x14ac:dyDescent="0.15">
      <c r="B18" s="339">
        <v>3</v>
      </c>
      <c r="C18" s="402"/>
      <c r="D18" s="402"/>
      <c r="E18" s="440"/>
      <c r="F18" s="440"/>
      <c r="G18" s="454"/>
      <c r="H18" s="454"/>
      <c r="I18" s="357"/>
      <c r="J18" s="358"/>
      <c r="K18" s="442"/>
      <c r="L18" s="359" t="str">
        <f t="shared" si="0"/>
        <v/>
      </c>
      <c r="M18" s="388"/>
      <c r="N18" s="362"/>
      <c r="O18" s="445"/>
      <c r="P18" s="363" t="str">
        <f t="shared" si="2"/>
        <v/>
      </c>
      <c r="Q18" s="335"/>
      <c r="R18" s="335"/>
      <c r="S18" s="532"/>
      <c r="T18" s="374"/>
      <c r="U18" s="527"/>
      <c r="V18" s="379"/>
      <c r="W18" s="498"/>
      <c r="X18" s="364"/>
      <c r="Y18" s="533"/>
      <c r="Z18" s="534" t="str">
        <f t="shared" si="1"/>
        <v/>
      </c>
      <c r="AA18" s="535"/>
    </row>
    <row r="19" spans="2:27" x14ac:dyDescent="0.15">
      <c r="B19" s="339">
        <v>4</v>
      </c>
      <c r="C19" s="402"/>
      <c r="D19" s="402"/>
      <c r="E19" s="440"/>
      <c r="F19" s="440"/>
      <c r="G19" s="454"/>
      <c r="H19" s="454"/>
      <c r="I19" s="357"/>
      <c r="J19" s="358"/>
      <c r="K19" s="442"/>
      <c r="L19" s="359" t="str">
        <f t="shared" si="0"/>
        <v/>
      </c>
      <c r="M19" s="388"/>
      <c r="N19" s="362"/>
      <c r="O19" s="445"/>
      <c r="P19" s="363" t="str">
        <f t="shared" si="2"/>
        <v/>
      </c>
      <c r="Q19" s="335"/>
      <c r="R19" s="335"/>
      <c r="S19" s="532"/>
      <c r="T19" s="374"/>
      <c r="U19" s="527"/>
      <c r="V19" s="379"/>
      <c r="W19" s="498"/>
      <c r="X19" s="364"/>
      <c r="Y19" s="533"/>
      <c r="Z19" s="534" t="str">
        <f t="shared" si="1"/>
        <v/>
      </c>
      <c r="AA19" s="535"/>
    </row>
    <row r="20" spans="2:27" x14ac:dyDescent="0.15">
      <c r="B20" s="339">
        <v>5</v>
      </c>
      <c r="C20" s="402"/>
      <c r="D20" s="402"/>
      <c r="E20" s="440"/>
      <c r="F20" s="440"/>
      <c r="G20" s="454"/>
      <c r="H20" s="454"/>
      <c r="I20" s="357"/>
      <c r="J20" s="358"/>
      <c r="K20" s="442"/>
      <c r="L20" s="359" t="str">
        <f t="shared" si="0"/>
        <v/>
      </c>
      <c r="M20" s="388"/>
      <c r="N20" s="362"/>
      <c r="O20" s="445"/>
      <c r="P20" s="363" t="str">
        <f t="shared" si="2"/>
        <v/>
      </c>
      <c r="Q20" s="335"/>
      <c r="R20" s="335"/>
      <c r="S20" s="532"/>
      <c r="T20" s="374"/>
      <c r="U20" s="527"/>
      <c r="V20" s="379"/>
      <c r="W20" s="498"/>
      <c r="X20" s="364"/>
      <c r="Y20" s="533"/>
      <c r="Z20" s="534" t="str">
        <f t="shared" si="1"/>
        <v/>
      </c>
      <c r="AA20" s="535"/>
    </row>
    <row r="21" spans="2:27" x14ac:dyDescent="0.15">
      <c r="B21" s="339">
        <v>6</v>
      </c>
      <c r="C21" s="402"/>
      <c r="D21" s="402"/>
      <c r="E21" s="440"/>
      <c r="F21" s="440"/>
      <c r="G21" s="454"/>
      <c r="H21" s="454"/>
      <c r="I21" s="357"/>
      <c r="J21" s="358"/>
      <c r="K21" s="442"/>
      <c r="L21" s="359" t="str">
        <f t="shared" si="0"/>
        <v/>
      </c>
      <c r="M21" s="388"/>
      <c r="N21" s="362"/>
      <c r="O21" s="445"/>
      <c r="P21" s="363" t="str">
        <f t="shared" si="2"/>
        <v/>
      </c>
      <c r="Q21" s="335"/>
      <c r="R21" s="335"/>
      <c r="S21" s="532"/>
      <c r="T21" s="374"/>
      <c r="U21" s="527"/>
      <c r="V21" s="379"/>
      <c r="W21" s="498"/>
      <c r="X21" s="364"/>
      <c r="Y21" s="533"/>
      <c r="Z21" s="534" t="str">
        <f t="shared" si="1"/>
        <v/>
      </c>
      <c r="AA21" s="535"/>
    </row>
    <row r="22" spans="2:27" x14ac:dyDescent="0.15">
      <c r="B22" s="339">
        <v>7</v>
      </c>
      <c r="C22" s="402"/>
      <c r="D22" s="402"/>
      <c r="E22" s="440"/>
      <c r="F22" s="440"/>
      <c r="G22" s="454"/>
      <c r="H22" s="454"/>
      <c r="I22" s="357"/>
      <c r="J22" s="358"/>
      <c r="K22" s="442"/>
      <c r="L22" s="359" t="str">
        <f t="shared" si="0"/>
        <v/>
      </c>
      <c r="M22" s="388"/>
      <c r="N22" s="362"/>
      <c r="O22" s="445"/>
      <c r="P22" s="363" t="str">
        <f t="shared" si="2"/>
        <v/>
      </c>
      <c r="Q22" s="335"/>
      <c r="R22" s="335"/>
      <c r="S22" s="532"/>
      <c r="T22" s="374"/>
      <c r="U22" s="527"/>
      <c r="V22" s="379"/>
      <c r="W22" s="498"/>
      <c r="X22" s="364"/>
      <c r="Y22" s="533"/>
      <c r="Z22" s="534" t="str">
        <f t="shared" si="1"/>
        <v/>
      </c>
      <c r="AA22" s="535"/>
    </row>
    <row r="23" spans="2:27" x14ac:dyDescent="0.15">
      <c r="B23" s="339">
        <v>8</v>
      </c>
      <c r="C23" s="402"/>
      <c r="D23" s="402"/>
      <c r="E23" s="440"/>
      <c r="F23" s="440"/>
      <c r="G23" s="454"/>
      <c r="H23" s="454"/>
      <c r="I23" s="357"/>
      <c r="J23" s="358"/>
      <c r="K23" s="442"/>
      <c r="L23" s="359" t="str">
        <f t="shared" si="0"/>
        <v/>
      </c>
      <c r="M23" s="388"/>
      <c r="N23" s="362"/>
      <c r="O23" s="445"/>
      <c r="P23" s="363" t="str">
        <f t="shared" si="2"/>
        <v/>
      </c>
      <c r="Q23" s="335"/>
      <c r="R23" s="335"/>
      <c r="S23" s="532"/>
      <c r="T23" s="374"/>
      <c r="U23" s="527"/>
      <c r="V23" s="379"/>
      <c r="W23" s="498"/>
      <c r="X23" s="364"/>
      <c r="Y23" s="533"/>
      <c r="Z23" s="534" t="str">
        <f t="shared" si="1"/>
        <v/>
      </c>
      <c r="AA23" s="535"/>
    </row>
    <row r="24" spans="2:27" x14ac:dyDescent="0.15">
      <c r="B24" s="339">
        <v>9</v>
      </c>
      <c r="C24" s="402"/>
      <c r="D24" s="402"/>
      <c r="E24" s="440"/>
      <c r="F24" s="440"/>
      <c r="G24" s="454"/>
      <c r="H24" s="454"/>
      <c r="I24" s="357"/>
      <c r="J24" s="358"/>
      <c r="K24" s="442"/>
      <c r="L24" s="359" t="str">
        <f t="shared" si="0"/>
        <v/>
      </c>
      <c r="M24" s="388"/>
      <c r="N24" s="362"/>
      <c r="O24" s="445"/>
      <c r="P24" s="363" t="str">
        <f t="shared" si="2"/>
        <v/>
      </c>
      <c r="Q24" s="335"/>
      <c r="R24" s="335"/>
      <c r="S24" s="532"/>
      <c r="T24" s="374"/>
      <c r="U24" s="527"/>
      <c r="V24" s="379"/>
      <c r="W24" s="498"/>
      <c r="X24" s="364"/>
      <c r="Y24" s="533"/>
      <c r="Z24" s="534" t="str">
        <f t="shared" si="1"/>
        <v/>
      </c>
      <c r="AA24" s="535"/>
    </row>
    <row r="25" spans="2:27" x14ac:dyDescent="0.15">
      <c r="B25" s="339">
        <v>10</v>
      </c>
      <c r="C25" s="402"/>
      <c r="D25" s="402"/>
      <c r="E25" s="440"/>
      <c r="F25" s="440"/>
      <c r="G25" s="454"/>
      <c r="H25" s="454"/>
      <c r="I25" s="357"/>
      <c r="J25" s="358"/>
      <c r="K25" s="442"/>
      <c r="L25" s="359" t="str">
        <f t="shared" si="0"/>
        <v/>
      </c>
      <c r="M25" s="388"/>
      <c r="N25" s="362"/>
      <c r="O25" s="445"/>
      <c r="P25" s="363" t="str">
        <f t="shared" si="2"/>
        <v/>
      </c>
      <c r="Q25" s="335"/>
      <c r="R25" s="335"/>
      <c r="S25" s="532"/>
      <c r="T25" s="374"/>
      <c r="U25" s="527"/>
      <c r="V25" s="379"/>
      <c r="W25" s="498"/>
      <c r="X25" s="364"/>
      <c r="Y25" s="533"/>
      <c r="Z25" s="534" t="str">
        <f t="shared" si="1"/>
        <v/>
      </c>
      <c r="AA25" s="535"/>
    </row>
    <row r="26" spans="2:27" x14ac:dyDescent="0.15">
      <c r="B26" s="339">
        <v>11</v>
      </c>
      <c r="C26" s="402"/>
      <c r="D26" s="402"/>
      <c r="E26" s="440"/>
      <c r="F26" s="440"/>
      <c r="G26" s="454"/>
      <c r="H26" s="454"/>
      <c r="I26" s="357"/>
      <c r="J26" s="358"/>
      <c r="K26" s="442"/>
      <c r="L26" s="359" t="str">
        <f t="shared" si="0"/>
        <v/>
      </c>
      <c r="M26" s="388"/>
      <c r="N26" s="362"/>
      <c r="O26" s="445"/>
      <c r="P26" s="363" t="str">
        <f t="shared" si="2"/>
        <v/>
      </c>
      <c r="Q26" s="335"/>
      <c r="R26" s="335"/>
      <c r="S26" s="532"/>
      <c r="T26" s="374"/>
      <c r="U26" s="527"/>
      <c r="V26" s="379"/>
      <c r="W26" s="498"/>
      <c r="X26" s="364"/>
      <c r="Y26" s="533"/>
      <c r="Z26" s="534" t="str">
        <f t="shared" si="1"/>
        <v/>
      </c>
      <c r="AA26" s="535"/>
    </row>
    <row r="27" spans="2:27" x14ac:dyDescent="0.15">
      <c r="B27" s="339">
        <v>12</v>
      </c>
      <c r="C27" s="402"/>
      <c r="D27" s="402"/>
      <c r="E27" s="440"/>
      <c r="F27" s="440"/>
      <c r="G27" s="454"/>
      <c r="H27" s="454"/>
      <c r="I27" s="357"/>
      <c r="J27" s="358"/>
      <c r="K27" s="442"/>
      <c r="L27" s="359" t="str">
        <f t="shared" si="0"/>
        <v/>
      </c>
      <c r="M27" s="388"/>
      <c r="N27" s="362"/>
      <c r="O27" s="445"/>
      <c r="P27" s="363" t="str">
        <f t="shared" si="2"/>
        <v/>
      </c>
      <c r="Q27" s="335"/>
      <c r="R27" s="335"/>
      <c r="S27" s="532"/>
      <c r="T27" s="374"/>
      <c r="U27" s="527"/>
      <c r="V27" s="379"/>
      <c r="W27" s="498"/>
      <c r="X27" s="364"/>
      <c r="Y27" s="533"/>
      <c r="Z27" s="534" t="str">
        <f t="shared" si="1"/>
        <v/>
      </c>
      <c r="AA27" s="535"/>
    </row>
    <row r="28" spans="2:27" x14ac:dyDescent="0.15">
      <c r="B28" s="339">
        <v>13</v>
      </c>
      <c r="C28" s="402"/>
      <c r="D28" s="402"/>
      <c r="E28" s="440"/>
      <c r="F28" s="440"/>
      <c r="G28" s="454"/>
      <c r="H28" s="454"/>
      <c r="I28" s="357"/>
      <c r="J28" s="358"/>
      <c r="K28" s="442"/>
      <c r="L28" s="359" t="str">
        <f t="shared" si="0"/>
        <v/>
      </c>
      <c r="M28" s="388"/>
      <c r="N28" s="362"/>
      <c r="O28" s="445"/>
      <c r="P28" s="363" t="str">
        <f t="shared" si="2"/>
        <v/>
      </c>
      <c r="Q28" s="335"/>
      <c r="R28" s="335"/>
      <c r="S28" s="532"/>
      <c r="T28" s="374"/>
      <c r="U28" s="527"/>
      <c r="V28" s="379"/>
      <c r="W28" s="498"/>
      <c r="X28" s="364"/>
      <c r="Y28" s="533"/>
      <c r="Z28" s="534" t="str">
        <f t="shared" si="1"/>
        <v/>
      </c>
      <c r="AA28" s="535"/>
    </row>
    <row r="29" spans="2:27" x14ac:dyDescent="0.15">
      <c r="B29" s="339">
        <v>14</v>
      </c>
      <c r="C29" s="402"/>
      <c r="D29" s="402"/>
      <c r="E29" s="440"/>
      <c r="F29" s="440"/>
      <c r="G29" s="454"/>
      <c r="H29" s="454"/>
      <c r="I29" s="357"/>
      <c r="J29" s="358"/>
      <c r="K29" s="442"/>
      <c r="L29" s="359" t="str">
        <f t="shared" si="0"/>
        <v/>
      </c>
      <c r="M29" s="388"/>
      <c r="N29" s="362"/>
      <c r="O29" s="445"/>
      <c r="P29" s="363" t="str">
        <f t="shared" si="2"/>
        <v/>
      </c>
      <c r="Q29" s="335"/>
      <c r="R29" s="335"/>
      <c r="S29" s="532"/>
      <c r="T29" s="374"/>
      <c r="U29" s="527"/>
      <c r="V29" s="379"/>
      <c r="W29" s="498"/>
      <c r="X29" s="364"/>
      <c r="Y29" s="533"/>
      <c r="Z29" s="534" t="str">
        <f t="shared" si="1"/>
        <v/>
      </c>
      <c r="AA29" s="535"/>
    </row>
    <row r="30" spans="2:27" x14ac:dyDescent="0.15">
      <c r="B30" s="339">
        <v>15</v>
      </c>
      <c r="C30" s="402"/>
      <c r="D30" s="402"/>
      <c r="E30" s="440"/>
      <c r="F30" s="440"/>
      <c r="G30" s="454"/>
      <c r="H30" s="454"/>
      <c r="I30" s="357"/>
      <c r="J30" s="358"/>
      <c r="K30" s="442"/>
      <c r="L30" s="359" t="str">
        <f t="shared" si="0"/>
        <v/>
      </c>
      <c r="M30" s="388"/>
      <c r="N30" s="362"/>
      <c r="O30" s="445"/>
      <c r="P30" s="363" t="str">
        <f t="shared" si="2"/>
        <v/>
      </c>
      <c r="Q30" s="335"/>
      <c r="R30" s="335"/>
      <c r="S30" s="532"/>
      <c r="T30" s="374"/>
      <c r="U30" s="527"/>
      <c r="V30" s="379"/>
      <c r="W30" s="498"/>
      <c r="X30" s="364"/>
      <c r="Y30" s="533"/>
      <c r="Z30" s="534" t="str">
        <f t="shared" si="1"/>
        <v/>
      </c>
      <c r="AA30" s="535"/>
    </row>
    <row r="31" spans="2:27" x14ac:dyDescent="0.15">
      <c r="B31" s="339">
        <v>16</v>
      </c>
      <c r="C31" s="402"/>
      <c r="D31" s="402"/>
      <c r="E31" s="440"/>
      <c r="F31" s="440"/>
      <c r="G31" s="454"/>
      <c r="H31" s="454"/>
      <c r="I31" s="357"/>
      <c r="J31" s="358"/>
      <c r="K31" s="442"/>
      <c r="L31" s="359" t="str">
        <f t="shared" si="0"/>
        <v/>
      </c>
      <c r="M31" s="388"/>
      <c r="N31" s="362"/>
      <c r="O31" s="445"/>
      <c r="P31" s="363" t="str">
        <f t="shared" si="2"/>
        <v/>
      </c>
      <c r="Q31" s="335"/>
      <c r="R31" s="335"/>
      <c r="S31" s="532"/>
      <c r="T31" s="374"/>
      <c r="U31" s="527"/>
      <c r="V31" s="379"/>
      <c r="W31" s="498"/>
      <c r="X31" s="364"/>
      <c r="Y31" s="533"/>
      <c r="Z31" s="534" t="str">
        <f t="shared" si="1"/>
        <v/>
      </c>
      <c r="AA31" s="535"/>
    </row>
    <row r="32" spans="2:27" x14ac:dyDescent="0.15">
      <c r="B32" s="339">
        <v>17</v>
      </c>
      <c r="C32" s="402"/>
      <c r="D32" s="402"/>
      <c r="E32" s="440"/>
      <c r="F32" s="440"/>
      <c r="G32" s="454"/>
      <c r="H32" s="454"/>
      <c r="I32" s="357"/>
      <c r="J32" s="358"/>
      <c r="K32" s="442"/>
      <c r="L32" s="359" t="str">
        <f t="shared" si="0"/>
        <v/>
      </c>
      <c r="M32" s="388"/>
      <c r="N32" s="362"/>
      <c r="O32" s="445"/>
      <c r="P32" s="363" t="str">
        <f t="shared" si="2"/>
        <v/>
      </c>
      <c r="Q32" s="335"/>
      <c r="R32" s="335"/>
      <c r="S32" s="532"/>
      <c r="T32" s="374"/>
      <c r="U32" s="527"/>
      <c r="V32" s="379"/>
      <c r="W32" s="498"/>
      <c r="X32" s="364"/>
      <c r="Y32" s="533"/>
      <c r="Z32" s="534" t="str">
        <f t="shared" si="1"/>
        <v/>
      </c>
      <c r="AA32" s="535"/>
    </row>
    <row r="33" spans="2:27" x14ac:dyDescent="0.15">
      <c r="B33" s="339">
        <v>18</v>
      </c>
      <c r="C33" s="402"/>
      <c r="D33" s="402"/>
      <c r="E33" s="440"/>
      <c r="F33" s="440"/>
      <c r="G33" s="454"/>
      <c r="H33" s="454"/>
      <c r="I33" s="357"/>
      <c r="J33" s="358"/>
      <c r="K33" s="442"/>
      <c r="L33" s="359" t="str">
        <f t="shared" si="0"/>
        <v/>
      </c>
      <c r="M33" s="388"/>
      <c r="N33" s="362"/>
      <c r="O33" s="445"/>
      <c r="P33" s="363" t="str">
        <f t="shared" si="2"/>
        <v/>
      </c>
      <c r="Q33" s="335"/>
      <c r="R33" s="335"/>
      <c r="S33" s="532"/>
      <c r="T33" s="374"/>
      <c r="U33" s="527"/>
      <c r="V33" s="379"/>
      <c r="W33" s="498"/>
      <c r="X33" s="364"/>
      <c r="Y33" s="533"/>
      <c r="Z33" s="534" t="str">
        <f t="shared" si="1"/>
        <v/>
      </c>
      <c r="AA33" s="535"/>
    </row>
    <row r="34" spans="2:27" x14ac:dyDescent="0.15">
      <c r="B34" s="339">
        <v>19</v>
      </c>
      <c r="C34" s="402"/>
      <c r="D34" s="402"/>
      <c r="E34" s="440"/>
      <c r="F34" s="440"/>
      <c r="G34" s="454"/>
      <c r="H34" s="454"/>
      <c r="I34" s="357"/>
      <c r="J34" s="358"/>
      <c r="K34" s="442"/>
      <c r="L34" s="359" t="str">
        <f t="shared" si="0"/>
        <v/>
      </c>
      <c r="M34" s="388"/>
      <c r="N34" s="362"/>
      <c r="O34" s="445"/>
      <c r="P34" s="363" t="str">
        <f t="shared" si="2"/>
        <v/>
      </c>
      <c r="Q34" s="335"/>
      <c r="R34" s="335"/>
      <c r="S34" s="532"/>
      <c r="T34" s="374"/>
      <c r="U34" s="527"/>
      <c r="V34" s="379"/>
      <c r="W34" s="498"/>
      <c r="X34" s="364"/>
      <c r="Y34" s="533"/>
      <c r="Z34" s="534" t="str">
        <f t="shared" si="1"/>
        <v/>
      </c>
      <c r="AA34" s="535"/>
    </row>
    <row r="35" spans="2:27" x14ac:dyDescent="0.15">
      <c r="B35" s="339">
        <v>20</v>
      </c>
      <c r="C35" s="402"/>
      <c r="D35" s="402"/>
      <c r="E35" s="440"/>
      <c r="F35" s="440"/>
      <c r="G35" s="454"/>
      <c r="H35" s="454"/>
      <c r="I35" s="357"/>
      <c r="J35" s="358"/>
      <c r="K35" s="442"/>
      <c r="L35" s="359" t="str">
        <f t="shared" si="0"/>
        <v/>
      </c>
      <c r="M35" s="388"/>
      <c r="N35" s="362"/>
      <c r="O35" s="445"/>
      <c r="P35" s="363" t="str">
        <f t="shared" si="2"/>
        <v/>
      </c>
      <c r="Q35" s="335"/>
      <c r="R35" s="335"/>
      <c r="S35" s="532"/>
      <c r="T35" s="374"/>
      <c r="U35" s="527"/>
      <c r="V35" s="379"/>
      <c r="W35" s="498"/>
      <c r="X35" s="364"/>
      <c r="Y35" s="533"/>
      <c r="Z35" s="534" t="str">
        <f t="shared" si="1"/>
        <v/>
      </c>
      <c r="AA35" s="535"/>
    </row>
    <row r="36" spans="2:27" x14ac:dyDescent="0.15">
      <c r="B36" s="339">
        <v>21</v>
      </c>
      <c r="C36" s="402"/>
      <c r="D36" s="402"/>
      <c r="E36" s="440"/>
      <c r="F36" s="440"/>
      <c r="G36" s="454"/>
      <c r="H36" s="454"/>
      <c r="I36" s="357"/>
      <c r="J36" s="358"/>
      <c r="K36" s="442"/>
      <c r="L36" s="359" t="str">
        <f t="shared" si="0"/>
        <v/>
      </c>
      <c r="M36" s="388"/>
      <c r="N36" s="362"/>
      <c r="O36" s="445"/>
      <c r="P36" s="363" t="str">
        <f t="shared" si="2"/>
        <v/>
      </c>
      <c r="Q36" s="335"/>
      <c r="R36" s="335"/>
      <c r="S36" s="532"/>
      <c r="T36" s="374"/>
      <c r="U36" s="527"/>
      <c r="V36" s="379"/>
      <c r="W36" s="498"/>
      <c r="X36" s="364"/>
      <c r="Y36" s="533"/>
      <c r="Z36" s="534" t="str">
        <f t="shared" si="1"/>
        <v/>
      </c>
      <c r="AA36" s="535"/>
    </row>
    <row r="37" spans="2:27" x14ac:dyDescent="0.15">
      <c r="B37" s="339">
        <v>22</v>
      </c>
      <c r="C37" s="402"/>
      <c r="D37" s="402"/>
      <c r="E37" s="440"/>
      <c r="F37" s="440"/>
      <c r="G37" s="454"/>
      <c r="H37" s="454"/>
      <c r="I37" s="357"/>
      <c r="J37" s="358"/>
      <c r="K37" s="442"/>
      <c r="L37" s="359" t="str">
        <f t="shared" si="0"/>
        <v/>
      </c>
      <c r="M37" s="388"/>
      <c r="N37" s="362"/>
      <c r="O37" s="445"/>
      <c r="P37" s="363" t="str">
        <f t="shared" si="2"/>
        <v/>
      </c>
      <c r="Q37" s="335"/>
      <c r="R37" s="335"/>
      <c r="S37" s="532"/>
      <c r="T37" s="374"/>
      <c r="U37" s="527"/>
      <c r="V37" s="379"/>
      <c r="W37" s="498"/>
      <c r="X37" s="364"/>
      <c r="Y37" s="533"/>
      <c r="Z37" s="534" t="str">
        <f t="shared" si="1"/>
        <v/>
      </c>
      <c r="AA37" s="535"/>
    </row>
    <row r="38" spans="2:27" x14ac:dyDescent="0.15">
      <c r="B38" s="339">
        <v>23</v>
      </c>
      <c r="C38" s="402"/>
      <c r="D38" s="402"/>
      <c r="E38" s="440"/>
      <c r="F38" s="440"/>
      <c r="G38" s="454"/>
      <c r="H38" s="454"/>
      <c r="I38" s="357"/>
      <c r="J38" s="358"/>
      <c r="K38" s="442"/>
      <c r="L38" s="359" t="str">
        <f t="shared" si="0"/>
        <v/>
      </c>
      <c r="M38" s="388"/>
      <c r="N38" s="362"/>
      <c r="O38" s="445"/>
      <c r="P38" s="363" t="str">
        <f t="shared" si="2"/>
        <v/>
      </c>
      <c r="Q38" s="335"/>
      <c r="R38" s="335"/>
      <c r="S38" s="532"/>
      <c r="T38" s="374"/>
      <c r="U38" s="527"/>
      <c r="V38" s="379"/>
      <c r="W38" s="498"/>
      <c r="X38" s="364"/>
      <c r="Y38" s="533"/>
      <c r="Z38" s="534" t="str">
        <f t="shared" si="1"/>
        <v/>
      </c>
      <c r="AA38" s="535"/>
    </row>
    <row r="39" spans="2:27" x14ac:dyDescent="0.15">
      <c r="B39" s="339">
        <v>24</v>
      </c>
      <c r="C39" s="402"/>
      <c r="D39" s="402"/>
      <c r="E39" s="440"/>
      <c r="F39" s="440"/>
      <c r="G39" s="454"/>
      <c r="H39" s="454"/>
      <c r="I39" s="357"/>
      <c r="J39" s="358"/>
      <c r="K39" s="442"/>
      <c r="L39" s="359" t="str">
        <f t="shared" si="0"/>
        <v/>
      </c>
      <c r="M39" s="388"/>
      <c r="N39" s="362"/>
      <c r="O39" s="445"/>
      <c r="P39" s="363" t="str">
        <f t="shared" si="2"/>
        <v/>
      </c>
      <c r="Q39" s="335"/>
      <c r="R39" s="335"/>
      <c r="S39" s="532"/>
      <c r="T39" s="374"/>
      <c r="U39" s="527"/>
      <c r="V39" s="379"/>
      <c r="W39" s="498"/>
      <c r="X39" s="364"/>
      <c r="Y39" s="533"/>
      <c r="Z39" s="534" t="str">
        <f t="shared" si="1"/>
        <v/>
      </c>
      <c r="AA39" s="535"/>
    </row>
    <row r="40" spans="2:27" x14ac:dyDescent="0.15">
      <c r="B40" s="339">
        <v>25</v>
      </c>
      <c r="C40" s="402"/>
      <c r="D40" s="402"/>
      <c r="E40" s="440"/>
      <c r="F40" s="440"/>
      <c r="G40" s="454"/>
      <c r="H40" s="454"/>
      <c r="I40" s="357"/>
      <c r="J40" s="358"/>
      <c r="K40" s="442"/>
      <c r="L40" s="359" t="str">
        <f t="shared" si="0"/>
        <v/>
      </c>
      <c r="M40" s="388"/>
      <c r="N40" s="362"/>
      <c r="O40" s="445"/>
      <c r="P40" s="363" t="str">
        <f t="shared" si="2"/>
        <v/>
      </c>
      <c r="Q40" s="335"/>
      <c r="R40" s="335"/>
      <c r="S40" s="532"/>
      <c r="T40" s="374"/>
      <c r="U40" s="527"/>
      <c r="V40" s="379"/>
      <c r="W40" s="498"/>
      <c r="X40" s="364"/>
      <c r="Y40" s="533"/>
      <c r="Z40" s="534" t="str">
        <f t="shared" si="1"/>
        <v/>
      </c>
      <c r="AA40" s="535"/>
    </row>
    <row r="41" spans="2:27" x14ac:dyDescent="0.15">
      <c r="B41" s="339">
        <v>26</v>
      </c>
      <c r="C41" s="402"/>
      <c r="D41" s="402"/>
      <c r="E41" s="440"/>
      <c r="F41" s="440"/>
      <c r="G41" s="454"/>
      <c r="H41" s="454"/>
      <c r="I41" s="357"/>
      <c r="J41" s="358"/>
      <c r="K41" s="442"/>
      <c r="L41" s="359" t="str">
        <f t="shared" si="0"/>
        <v/>
      </c>
      <c r="M41" s="388"/>
      <c r="N41" s="362"/>
      <c r="O41" s="445"/>
      <c r="P41" s="363" t="str">
        <f t="shared" si="2"/>
        <v/>
      </c>
      <c r="Q41" s="335"/>
      <c r="R41" s="335"/>
      <c r="S41" s="532"/>
      <c r="T41" s="374"/>
      <c r="U41" s="527"/>
      <c r="V41" s="379"/>
      <c r="W41" s="498"/>
      <c r="X41" s="364"/>
      <c r="Y41" s="533"/>
      <c r="Z41" s="534" t="str">
        <f t="shared" si="1"/>
        <v/>
      </c>
      <c r="AA41" s="535"/>
    </row>
    <row r="42" spans="2:27" x14ac:dyDescent="0.15">
      <c r="B42" s="339">
        <v>27</v>
      </c>
      <c r="C42" s="402"/>
      <c r="D42" s="402"/>
      <c r="E42" s="440"/>
      <c r="F42" s="440"/>
      <c r="G42" s="454"/>
      <c r="H42" s="454"/>
      <c r="I42" s="357"/>
      <c r="J42" s="358"/>
      <c r="K42" s="442"/>
      <c r="L42" s="359" t="str">
        <f t="shared" si="0"/>
        <v/>
      </c>
      <c r="M42" s="388"/>
      <c r="N42" s="362"/>
      <c r="O42" s="445"/>
      <c r="P42" s="363" t="str">
        <f t="shared" si="2"/>
        <v/>
      </c>
      <c r="Q42" s="335"/>
      <c r="R42" s="335"/>
      <c r="S42" s="532"/>
      <c r="T42" s="374"/>
      <c r="U42" s="527"/>
      <c r="V42" s="379"/>
      <c r="W42" s="498"/>
      <c r="X42" s="364"/>
      <c r="Y42" s="533"/>
      <c r="Z42" s="534" t="str">
        <f t="shared" si="1"/>
        <v/>
      </c>
      <c r="AA42" s="535"/>
    </row>
    <row r="43" spans="2:27" x14ac:dyDescent="0.15">
      <c r="B43" s="339">
        <v>28</v>
      </c>
      <c r="C43" s="402"/>
      <c r="D43" s="402"/>
      <c r="E43" s="440"/>
      <c r="F43" s="440"/>
      <c r="G43" s="454"/>
      <c r="H43" s="454"/>
      <c r="I43" s="357"/>
      <c r="J43" s="358"/>
      <c r="K43" s="442"/>
      <c r="L43" s="359" t="str">
        <f t="shared" si="0"/>
        <v/>
      </c>
      <c r="M43" s="388"/>
      <c r="N43" s="362"/>
      <c r="O43" s="445"/>
      <c r="P43" s="363" t="str">
        <f t="shared" si="2"/>
        <v/>
      </c>
      <c r="Q43" s="335"/>
      <c r="R43" s="335"/>
      <c r="S43" s="532"/>
      <c r="T43" s="374"/>
      <c r="U43" s="527"/>
      <c r="V43" s="379"/>
      <c r="W43" s="498"/>
      <c r="X43" s="364"/>
      <c r="Y43" s="533"/>
      <c r="Z43" s="534" t="str">
        <f t="shared" si="1"/>
        <v/>
      </c>
      <c r="AA43" s="535"/>
    </row>
    <row r="44" spans="2:27" x14ac:dyDescent="0.15">
      <c r="B44" s="339">
        <v>29</v>
      </c>
      <c r="C44" s="402"/>
      <c r="D44" s="402"/>
      <c r="E44" s="440"/>
      <c r="F44" s="440"/>
      <c r="G44" s="454"/>
      <c r="H44" s="454"/>
      <c r="I44" s="357"/>
      <c r="J44" s="358"/>
      <c r="K44" s="442"/>
      <c r="L44" s="359" t="str">
        <f t="shared" si="0"/>
        <v/>
      </c>
      <c r="M44" s="388"/>
      <c r="N44" s="362"/>
      <c r="O44" s="445"/>
      <c r="P44" s="363" t="str">
        <f t="shared" si="2"/>
        <v/>
      </c>
      <c r="Q44" s="335"/>
      <c r="R44" s="335"/>
      <c r="S44" s="532"/>
      <c r="T44" s="374"/>
      <c r="U44" s="527"/>
      <c r="V44" s="379"/>
      <c r="W44" s="498"/>
      <c r="X44" s="364"/>
      <c r="Y44" s="533"/>
      <c r="Z44" s="534" t="str">
        <f t="shared" si="1"/>
        <v/>
      </c>
      <c r="AA44" s="535"/>
    </row>
    <row r="45" spans="2:27" x14ac:dyDescent="0.15">
      <c r="B45" s="339">
        <v>30</v>
      </c>
      <c r="C45" s="402"/>
      <c r="D45" s="402"/>
      <c r="E45" s="440"/>
      <c r="F45" s="440"/>
      <c r="G45" s="454"/>
      <c r="H45" s="454"/>
      <c r="I45" s="357"/>
      <c r="J45" s="358"/>
      <c r="K45" s="442"/>
      <c r="L45" s="359" t="str">
        <f t="shared" si="0"/>
        <v/>
      </c>
      <c r="M45" s="388"/>
      <c r="N45" s="362"/>
      <c r="O45" s="445"/>
      <c r="P45" s="363" t="str">
        <f t="shared" si="2"/>
        <v/>
      </c>
      <c r="Q45" s="335"/>
      <c r="R45" s="335"/>
      <c r="S45" s="532"/>
      <c r="T45" s="374"/>
      <c r="U45" s="527"/>
      <c r="V45" s="379"/>
      <c r="W45" s="498"/>
      <c r="X45" s="364"/>
      <c r="Y45" s="533"/>
      <c r="Z45" s="534" t="str">
        <f t="shared" si="1"/>
        <v/>
      </c>
      <c r="AA45" s="535"/>
    </row>
    <row r="46" spans="2:27" x14ac:dyDescent="0.15">
      <c r="B46" s="339">
        <v>31</v>
      </c>
      <c r="C46" s="402"/>
      <c r="D46" s="402"/>
      <c r="E46" s="440"/>
      <c r="F46" s="440"/>
      <c r="G46" s="454"/>
      <c r="H46" s="454"/>
      <c r="I46" s="357"/>
      <c r="J46" s="358"/>
      <c r="K46" s="442"/>
      <c r="L46" s="359" t="str">
        <f t="shared" si="0"/>
        <v/>
      </c>
      <c r="M46" s="388"/>
      <c r="N46" s="362"/>
      <c r="O46" s="445"/>
      <c r="P46" s="363" t="str">
        <f t="shared" si="2"/>
        <v/>
      </c>
      <c r="Q46" s="335"/>
      <c r="R46" s="335"/>
      <c r="S46" s="532"/>
      <c r="T46" s="374"/>
      <c r="U46" s="527"/>
      <c r="V46" s="379"/>
      <c r="W46" s="498"/>
      <c r="X46" s="364"/>
      <c r="Y46" s="533"/>
      <c r="Z46" s="534" t="str">
        <f t="shared" si="1"/>
        <v/>
      </c>
      <c r="AA46" s="535"/>
    </row>
    <row r="47" spans="2:27" x14ac:dyDescent="0.15">
      <c r="B47" s="339">
        <v>32</v>
      </c>
      <c r="C47" s="402"/>
      <c r="D47" s="402"/>
      <c r="E47" s="440"/>
      <c r="F47" s="440"/>
      <c r="G47" s="454"/>
      <c r="H47" s="454"/>
      <c r="I47" s="357"/>
      <c r="J47" s="358"/>
      <c r="K47" s="442"/>
      <c r="L47" s="359" t="str">
        <f t="shared" si="0"/>
        <v/>
      </c>
      <c r="M47" s="388"/>
      <c r="N47" s="362"/>
      <c r="O47" s="445"/>
      <c r="P47" s="363" t="str">
        <f t="shared" si="2"/>
        <v/>
      </c>
      <c r="Q47" s="335"/>
      <c r="R47" s="335"/>
      <c r="S47" s="532"/>
      <c r="T47" s="374"/>
      <c r="U47" s="527"/>
      <c r="V47" s="379"/>
      <c r="W47" s="498"/>
      <c r="X47" s="364"/>
      <c r="Y47" s="533"/>
      <c r="Z47" s="534" t="str">
        <f t="shared" si="1"/>
        <v/>
      </c>
      <c r="AA47" s="535"/>
    </row>
    <row r="48" spans="2:27" x14ac:dyDescent="0.15">
      <c r="B48" s="339">
        <v>33</v>
      </c>
      <c r="C48" s="402"/>
      <c r="D48" s="402"/>
      <c r="E48" s="440"/>
      <c r="F48" s="440"/>
      <c r="G48" s="454"/>
      <c r="H48" s="454"/>
      <c r="I48" s="357"/>
      <c r="J48" s="358"/>
      <c r="K48" s="442"/>
      <c r="L48" s="359" t="str">
        <f t="shared" si="0"/>
        <v/>
      </c>
      <c r="M48" s="388"/>
      <c r="N48" s="362"/>
      <c r="O48" s="445"/>
      <c r="P48" s="363" t="str">
        <f t="shared" si="2"/>
        <v/>
      </c>
      <c r="Q48" s="335"/>
      <c r="R48" s="335"/>
      <c r="S48" s="532"/>
      <c r="T48" s="374"/>
      <c r="U48" s="527"/>
      <c r="V48" s="379"/>
      <c r="W48" s="498"/>
      <c r="X48" s="364"/>
      <c r="Y48" s="533"/>
      <c r="Z48" s="534" t="str">
        <f t="shared" si="1"/>
        <v/>
      </c>
      <c r="AA48" s="535"/>
    </row>
    <row r="49" spans="1:27" x14ac:dyDescent="0.15">
      <c r="B49" s="339">
        <v>34</v>
      </c>
      <c r="C49" s="402"/>
      <c r="D49" s="402"/>
      <c r="E49" s="440"/>
      <c r="F49" s="440"/>
      <c r="G49" s="454"/>
      <c r="H49" s="454"/>
      <c r="I49" s="357"/>
      <c r="J49" s="358"/>
      <c r="K49" s="442"/>
      <c r="L49" s="359" t="str">
        <f t="shared" si="0"/>
        <v/>
      </c>
      <c r="M49" s="388"/>
      <c r="N49" s="362"/>
      <c r="O49" s="445"/>
      <c r="P49" s="363" t="str">
        <f t="shared" si="2"/>
        <v/>
      </c>
      <c r="Q49" s="335"/>
      <c r="R49" s="335"/>
      <c r="S49" s="532"/>
      <c r="T49" s="374"/>
      <c r="U49" s="527"/>
      <c r="V49" s="379"/>
      <c r="W49" s="498"/>
      <c r="X49" s="364"/>
      <c r="Y49" s="533"/>
      <c r="Z49" s="534" t="str">
        <f t="shared" si="1"/>
        <v/>
      </c>
      <c r="AA49" s="535"/>
    </row>
    <row r="50" spans="1:27" x14ac:dyDescent="0.15">
      <c r="B50" s="339">
        <v>35</v>
      </c>
      <c r="C50" s="402"/>
      <c r="D50" s="402"/>
      <c r="E50" s="440"/>
      <c r="F50" s="440"/>
      <c r="G50" s="454"/>
      <c r="H50" s="454"/>
      <c r="I50" s="357"/>
      <c r="J50" s="358"/>
      <c r="K50" s="442"/>
      <c r="L50" s="359" t="str">
        <f t="shared" si="0"/>
        <v/>
      </c>
      <c r="M50" s="388"/>
      <c r="N50" s="362"/>
      <c r="O50" s="445"/>
      <c r="P50" s="363" t="str">
        <f t="shared" si="2"/>
        <v/>
      </c>
      <c r="Q50" s="335"/>
      <c r="R50" s="335"/>
      <c r="S50" s="532"/>
      <c r="T50" s="374"/>
      <c r="U50" s="527"/>
      <c r="V50" s="379"/>
      <c r="W50" s="498"/>
      <c r="X50" s="364"/>
      <c r="Y50" s="533"/>
      <c r="Z50" s="534" t="str">
        <f t="shared" si="1"/>
        <v/>
      </c>
      <c r="AA50" s="535"/>
    </row>
    <row r="51" spans="1:27" x14ac:dyDescent="0.15">
      <c r="B51" s="339">
        <v>36</v>
      </c>
      <c r="C51" s="402"/>
      <c r="D51" s="402"/>
      <c r="E51" s="440"/>
      <c r="F51" s="440"/>
      <c r="G51" s="454"/>
      <c r="H51" s="454"/>
      <c r="I51" s="357"/>
      <c r="J51" s="358"/>
      <c r="K51" s="442"/>
      <c r="L51" s="359" t="str">
        <f t="shared" si="0"/>
        <v/>
      </c>
      <c r="M51" s="388"/>
      <c r="N51" s="362"/>
      <c r="O51" s="445"/>
      <c r="P51" s="363" t="str">
        <f t="shared" si="2"/>
        <v/>
      </c>
      <c r="Q51" s="335"/>
      <c r="R51" s="335"/>
      <c r="S51" s="532"/>
      <c r="T51" s="374"/>
      <c r="U51" s="527"/>
      <c r="V51" s="379"/>
      <c r="W51" s="498"/>
      <c r="X51" s="364"/>
      <c r="Y51" s="533"/>
      <c r="Z51" s="534" t="str">
        <f t="shared" si="1"/>
        <v/>
      </c>
      <c r="AA51" s="535"/>
    </row>
    <row r="52" spans="1:27" x14ac:dyDescent="0.15">
      <c r="B52" s="339">
        <v>37</v>
      </c>
      <c r="C52" s="402"/>
      <c r="D52" s="402"/>
      <c r="E52" s="440"/>
      <c r="F52" s="440"/>
      <c r="G52" s="454"/>
      <c r="H52" s="454"/>
      <c r="I52" s="357"/>
      <c r="J52" s="358"/>
      <c r="K52" s="442"/>
      <c r="L52" s="359" t="str">
        <f t="shared" si="0"/>
        <v/>
      </c>
      <c r="M52" s="388"/>
      <c r="N52" s="362"/>
      <c r="O52" s="445"/>
      <c r="P52" s="363" t="str">
        <f t="shared" si="2"/>
        <v/>
      </c>
      <c r="Q52" s="335"/>
      <c r="R52" s="335"/>
      <c r="S52" s="532"/>
      <c r="T52" s="374"/>
      <c r="U52" s="527"/>
      <c r="V52" s="379"/>
      <c r="W52" s="498"/>
      <c r="X52" s="364"/>
      <c r="Y52" s="533"/>
      <c r="Z52" s="534" t="str">
        <f t="shared" si="1"/>
        <v/>
      </c>
      <c r="AA52" s="535"/>
    </row>
    <row r="53" spans="1:27" x14ac:dyDescent="0.15">
      <c r="B53" s="339">
        <v>38</v>
      </c>
      <c r="C53" s="402"/>
      <c r="D53" s="402"/>
      <c r="E53" s="440"/>
      <c r="F53" s="440"/>
      <c r="G53" s="454"/>
      <c r="H53" s="454"/>
      <c r="I53" s="357"/>
      <c r="J53" s="358"/>
      <c r="K53" s="442"/>
      <c r="L53" s="359" t="str">
        <f t="shared" si="0"/>
        <v/>
      </c>
      <c r="M53" s="388"/>
      <c r="N53" s="362"/>
      <c r="O53" s="445"/>
      <c r="P53" s="363" t="str">
        <f t="shared" si="2"/>
        <v/>
      </c>
      <c r="Q53" s="335"/>
      <c r="R53" s="335"/>
      <c r="S53" s="532"/>
      <c r="T53" s="374"/>
      <c r="U53" s="527"/>
      <c r="V53" s="379"/>
      <c r="W53" s="498"/>
      <c r="X53" s="364"/>
      <c r="Y53" s="533"/>
      <c r="Z53" s="534" t="str">
        <f t="shared" si="1"/>
        <v/>
      </c>
      <c r="AA53" s="535"/>
    </row>
    <row r="54" spans="1:27" x14ac:dyDescent="0.15">
      <c r="B54" s="339">
        <v>39</v>
      </c>
      <c r="C54" s="402"/>
      <c r="D54" s="402"/>
      <c r="E54" s="440"/>
      <c r="F54" s="440"/>
      <c r="G54" s="454"/>
      <c r="H54" s="454"/>
      <c r="I54" s="357"/>
      <c r="J54" s="358"/>
      <c r="K54" s="442"/>
      <c r="L54" s="359" t="str">
        <f t="shared" si="0"/>
        <v/>
      </c>
      <c r="M54" s="388"/>
      <c r="N54" s="362"/>
      <c r="O54" s="445"/>
      <c r="P54" s="363" t="str">
        <f t="shared" si="2"/>
        <v/>
      </c>
      <c r="Q54" s="335"/>
      <c r="R54" s="335"/>
      <c r="S54" s="532"/>
      <c r="T54" s="374"/>
      <c r="U54" s="527"/>
      <c r="V54" s="379"/>
      <c r="W54" s="498"/>
      <c r="X54" s="364"/>
      <c r="Y54" s="533"/>
      <c r="Z54" s="534" t="str">
        <f t="shared" si="1"/>
        <v/>
      </c>
      <c r="AA54" s="535"/>
    </row>
    <row r="55" spans="1:27" x14ac:dyDescent="0.15">
      <c r="B55" s="340">
        <v>40</v>
      </c>
      <c r="C55" s="403"/>
      <c r="D55" s="403"/>
      <c r="E55" s="441"/>
      <c r="F55" s="441"/>
      <c r="G55" s="455"/>
      <c r="H55" s="455"/>
      <c r="I55" s="365"/>
      <c r="J55" s="366"/>
      <c r="K55" s="443"/>
      <c r="L55" s="367" t="str">
        <f t="shared" si="0"/>
        <v/>
      </c>
      <c r="M55" s="389"/>
      <c r="N55" s="368"/>
      <c r="O55" s="446"/>
      <c r="P55" s="369" t="str">
        <f t="shared" si="2"/>
        <v/>
      </c>
      <c r="Q55" s="336"/>
      <c r="R55" s="336"/>
      <c r="S55" s="536"/>
      <c r="T55" s="375"/>
      <c r="U55" s="537"/>
      <c r="V55" s="380"/>
      <c r="W55" s="499"/>
      <c r="X55" s="370"/>
      <c r="Y55" s="538"/>
      <c r="Z55" s="539" t="str">
        <f t="shared" si="1"/>
        <v/>
      </c>
      <c r="AA55" s="540"/>
    </row>
    <row r="56" spans="1:27" ht="12.75" customHeight="1" x14ac:dyDescent="0.15">
      <c r="B56" s="743" t="s">
        <v>691</v>
      </c>
      <c r="C56" s="743"/>
      <c r="D56" s="743"/>
      <c r="E56" s="743"/>
      <c r="F56" s="743"/>
      <c r="G56" s="743"/>
      <c r="H56" s="743"/>
      <c r="I56" s="743"/>
      <c r="J56" s="743"/>
      <c r="K56" s="743"/>
      <c r="L56" s="743"/>
    </row>
    <row r="57" spans="1:27" ht="27" customHeight="1" x14ac:dyDescent="0.15">
      <c r="B57" s="642" t="s">
        <v>708</v>
      </c>
      <c r="C57" s="642"/>
      <c r="D57" s="642"/>
      <c r="E57" s="642"/>
      <c r="F57" s="642"/>
      <c r="G57" s="642"/>
      <c r="H57" s="642"/>
      <c r="I57" s="642"/>
      <c r="J57" s="642"/>
      <c r="K57" s="642"/>
      <c r="L57" s="642"/>
    </row>
    <row r="58" spans="1:27" x14ac:dyDescent="0.15">
      <c r="B58" s="642" t="s">
        <v>707</v>
      </c>
      <c r="C58" s="642"/>
      <c r="D58" s="642"/>
      <c r="E58" s="642"/>
      <c r="F58" s="642"/>
      <c r="G58" s="642"/>
      <c r="H58" s="642"/>
      <c r="I58" s="642"/>
      <c r="J58" s="642"/>
      <c r="K58" s="642"/>
      <c r="L58" s="642"/>
    </row>
    <row r="59" spans="1:27" ht="54" customHeight="1" x14ac:dyDescent="0.15">
      <c r="B59" s="642" t="s">
        <v>709</v>
      </c>
      <c r="C59" s="642"/>
      <c r="D59" s="642"/>
      <c r="E59" s="642"/>
      <c r="F59" s="642"/>
      <c r="G59" s="642"/>
      <c r="H59" s="642"/>
      <c r="I59" s="642"/>
      <c r="J59" s="642"/>
      <c r="K59" s="642"/>
      <c r="L59" s="642"/>
    </row>
    <row r="60" spans="1:27" ht="69.75" customHeight="1" x14ac:dyDescent="0.15">
      <c r="B60" s="642" t="s">
        <v>710</v>
      </c>
      <c r="C60" s="642"/>
      <c r="D60" s="642"/>
      <c r="E60" s="642"/>
      <c r="F60" s="642"/>
      <c r="G60" s="642"/>
      <c r="H60" s="642"/>
      <c r="I60" s="642"/>
      <c r="J60" s="642"/>
      <c r="K60" s="642"/>
      <c r="L60" s="642"/>
    </row>
    <row r="61" spans="1:27" ht="51" customHeight="1" x14ac:dyDescent="0.15">
      <c r="B61" s="642" t="s">
        <v>1083</v>
      </c>
      <c r="C61" s="642"/>
      <c r="D61" s="642"/>
      <c r="E61" s="642"/>
      <c r="F61" s="642"/>
      <c r="G61" s="642"/>
      <c r="H61" s="642"/>
      <c r="I61" s="642"/>
      <c r="J61" s="642"/>
      <c r="K61" s="642"/>
      <c r="L61" s="642"/>
    </row>
    <row r="62" spans="1:27" x14ac:dyDescent="0.15">
      <c r="B62" s="642" t="s">
        <v>715</v>
      </c>
      <c r="C62" s="642"/>
      <c r="D62" s="642"/>
      <c r="E62" s="642"/>
      <c r="F62" s="642"/>
      <c r="G62" s="642"/>
      <c r="H62" s="642"/>
      <c r="I62" s="642"/>
      <c r="J62" s="642"/>
      <c r="K62" s="642"/>
      <c r="L62" s="642"/>
    </row>
    <row r="64" spans="1:27" x14ac:dyDescent="0.15">
      <c r="A64" s="23" t="s">
        <v>809</v>
      </c>
      <c r="B64" s="1" t="s">
        <v>824</v>
      </c>
    </row>
    <row r="65" spans="1:12" x14ac:dyDescent="0.15">
      <c r="B65" s="831"/>
      <c r="C65" s="831"/>
      <c r="D65" s="831"/>
      <c r="E65" s="831"/>
      <c r="F65" s="831"/>
      <c r="G65" s="831"/>
      <c r="H65" s="831"/>
      <c r="I65" s="831"/>
      <c r="J65" s="831"/>
      <c r="K65" s="831"/>
      <c r="L65" s="831"/>
    </row>
    <row r="66" spans="1:12" x14ac:dyDescent="0.15">
      <c r="B66" s="832"/>
      <c r="C66" s="832"/>
      <c r="D66" s="832"/>
      <c r="E66" s="832"/>
      <c r="F66" s="832"/>
      <c r="G66" s="832"/>
      <c r="H66" s="832"/>
      <c r="I66" s="832"/>
      <c r="J66" s="832"/>
      <c r="K66" s="832"/>
      <c r="L66" s="832"/>
    </row>
    <row r="67" spans="1:12" x14ac:dyDescent="0.15">
      <c r="B67" s="832"/>
      <c r="C67" s="832"/>
      <c r="D67" s="832"/>
      <c r="E67" s="832"/>
      <c r="F67" s="832"/>
      <c r="G67" s="832"/>
      <c r="H67" s="832"/>
      <c r="I67" s="832"/>
      <c r="J67" s="832"/>
      <c r="K67" s="832"/>
      <c r="L67" s="832"/>
    </row>
    <row r="68" spans="1:12" x14ac:dyDescent="0.15">
      <c r="B68" s="832"/>
      <c r="C68" s="832"/>
      <c r="D68" s="832"/>
      <c r="E68" s="832"/>
      <c r="F68" s="832"/>
      <c r="G68" s="832"/>
      <c r="H68" s="832"/>
      <c r="I68" s="832"/>
      <c r="J68" s="832"/>
      <c r="K68" s="832"/>
      <c r="L68" s="832"/>
    </row>
    <row r="69" spans="1:12" x14ac:dyDescent="0.15">
      <c r="B69" s="697"/>
      <c r="C69" s="697"/>
      <c r="D69" s="697"/>
      <c r="E69" s="697"/>
      <c r="F69" s="697"/>
      <c r="G69" s="697"/>
      <c r="H69" s="697"/>
      <c r="I69" s="697"/>
      <c r="J69" s="697"/>
      <c r="K69" s="697"/>
      <c r="L69" s="697"/>
    </row>
    <row r="70" spans="1:12" x14ac:dyDescent="0.15">
      <c r="B70" s="1"/>
      <c r="C70" s="1"/>
      <c r="D70" s="1"/>
      <c r="E70" s="1"/>
      <c r="F70" s="1"/>
      <c r="G70" s="1"/>
      <c r="H70" s="1"/>
      <c r="I70" s="1"/>
      <c r="J70" s="1"/>
      <c r="K70" s="1"/>
      <c r="L70" s="1"/>
    </row>
    <row r="71" spans="1:12" x14ac:dyDescent="0.15">
      <c r="A71" s="1042" t="s">
        <v>224</v>
      </c>
      <c r="B71" s="1042"/>
      <c r="C71" s="1042"/>
      <c r="D71" s="1042"/>
      <c r="E71" s="1042"/>
      <c r="F71" s="1042"/>
      <c r="G71" s="1042"/>
      <c r="H71" s="1042"/>
      <c r="I71" s="1042"/>
      <c r="J71" s="1042"/>
      <c r="K71" s="1042"/>
      <c r="L71" s="1042"/>
    </row>
    <row r="72" spans="1:12" x14ac:dyDescent="0.15">
      <c r="A72" s="23" t="s">
        <v>626</v>
      </c>
      <c r="B72" s="642" t="s">
        <v>1194</v>
      </c>
      <c r="C72" s="642"/>
      <c r="D72" s="642"/>
      <c r="E72" s="642"/>
      <c r="F72" s="642"/>
      <c r="G72" s="642"/>
      <c r="H72" s="642"/>
      <c r="I72" s="642"/>
      <c r="J72" s="642"/>
      <c r="K72" s="642"/>
      <c r="L72" s="642"/>
    </row>
    <row r="73" spans="1:12" x14ac:dyDescent="0.15">
      <c r="A73" s="23" t="s">
        <v>638</v>
      </c>
      <c r="B73" s="642" t="s">
        <v>637</v>
      </c>
      <c r="C73" s="642"/>
      <c r="D73" s="642"/>
      <c r="E73" s="642"/>
      <c r="F73" s="642"/>
      <c r="G73" s="642"/>
      <c r="H73" s="642"/>
      <c r="I73" s="642"/>
      <c r="J73" s="642"/>
      <c r="K73" s="642"/>
      <c r="L73" s="642"/>
    </row>
    <row r="74" spans="1:12" x14ac:dyDescent="0.15">
      <c r="A74" s="23" t="s">
        <v>638</v>
      </c>
      <c r="B74" s="642" t="s">
        <v>650</v>
      </c>
      <c r="C74" s="642"/>
      <c r="D74" s="642"/>
      <c r="E74" s="642"/>
      <c r="F74" s="642"/>
      <c r="G74" s="642"/>
      <c r="H74" s="642"/>
      <c r="I74" s="642"/>
      <c r="J74" s="642"/>
      <c r="K74" s="642"/>
      <c r="L74" s="642"/>
    </row>
  </sheetData>
  <sheetProtection sheet="1" selectLockedCells="1"/>
  <customSheetViews>
    <customSheetView guid="{94AA8353-3E9C-4830-8158-93A6E74B3269}" scale="85" fitToPage="1">
      <selection activeCell="C15" sqref="C15"/>
      <pageMargins left="0.75" right="0.75" top="1" bottom="1" header="0.3" footer="0.3"/>
      <printOptions horizontalCentered="1"/>
      <pageSetup paperSize="9" scale="44" orientation="landscape" horizontalDpi="300" verticalDpi="300"/>
      <headerFooter alignWithMargins="0"/>
    </customSheetView>
  </customSheetViews>
  <mergeCells count="38">
    <mergeCell ref="M11:P11"/>
    <mergeCell ref="Y11:Z11"/>
    <mergeCell ref="AA11:AA12"/>
    <mergeCell ref="D5:F5"/>
    <mergeCell ref="D6:F6"/>
    <mergeCell ref="D7:F7"/>
    <mergeCell ref="D8:L8"/>
    <mergeCell ref="E11:E12"/>
    <mergeCell ref="U11:V11"/>
    <mergeCell ref="X11:X12"/>
    <mergeCell ref="W11:W12"/>
    <mergeCell ref="Q11:Q12"/>
    <mergeCell ref="R11:R12"/>
    <mergeCell ref="S11:T11"/>
    <mergeCell ref="G11:G12"/>
    <mergeCell ref="H11:H12"/>
    <mergeCell ref="B72:L72"/>
    <mergeCell ref="B73:L73"/>
    <mergeCell ref="B74:L74"/>
    <mergeCell ref="B56:L56"/>
    <mergeCell ref="B57:L57"/>
    <mergeCell ref="B58:L58"/>
    <mergeCell ref="B59:L59"/>
    <mergeCell ref="B60:L60"/>
    <mergeCell ref="B61:L61"/>
    <mergeCell ref="B62:L62"/>
    <mergeCell ref="B1:L1"/>
    <mergeCell ref="A71:L71"/>
    <mergeCell ref="B65:L69"/>
    <mergeCell ref="B8:C8"/>
    <mergeCell ref="F11:F12"/>
    <mergeCell ref="D11:D12"/>
    <mergeCell ref="C11:C12"/>
    <mergeCell ref="B5:C5"/>
    <mergeCell ref="B6:C6"/>
    <mergeCell ref="B7:C7"/>
    <mergeCell ref="B11:B12"/>
    <mergeCell ref="I11:L11"/>
  </mergeCells>
  <phoneticPr fontId="2"/>
  <dataValidations count="14">
    <dataValidation type="whole" imeMode="off" allowBlank="1" showInputMessage="1" showErrorMessage="1" error="「0~90」の範囲で入力してください。" sqref="I13:I55" xr:uid="{00000000-0002-0000-1000-000000000000}">
      <formula1>0</formula1>
      <formula2>90</formula2>
    </dataValidation>
    <dataValidation type="decimal" imeMode="off" allowBlank="1" showInputMessage="1" showErrorMessage="1" error="「0~59.9999」の範囲で入力してください。" sqref="J13:J55" xr:uid="{00000000-0002-0000-1000-000001000000}">
      <formula1>0</formula1>
      <formula2>59.9999</formula2>
    </dataValidation>
    <dataValidation type="list" imeMode="off" allowBlank="1" showInputMessage="1" showErrorMessage="1" sqref="K13:K55" xr:uid="{00000000-0002-0000-1000-000002000000}">
      <formula1>選択肢_緯度フラグ</formula1>
    </dataValidation>
    <dataValidation type="whole" imeMode="off" allowBlank="1" showInputMessage="1" showErrorMessage="1" error="「0~180」の範囲で入力してください。" sqref="M13:M55" xr:uid="{00000000-0002-0000-1000-000003000000}">
      <formula1>0</formula1>
      <formula2>180</formula2>
    </dataValidation>
    <dataValidation type="decimal" imeMode="off" allowBlank="1" showInputMessage="1" showErrorMessage="1" error="「0~59.9999」の範囲で入力してください。" sqref="N13:N55" xr:uid="{00000000-0002-0000-1000-000004000000}">
      <formula1>0</formula1>
      <formula2>59.999999</formula2>
    </dataValidation>
    <dataValidation type="list" allowBlank="1" showInputMessage="1" showErrorMessage="1" sqref="C13:C54" xr:uid="{00000000-0002-0000-1000-000005000000}">
      <formula1>I_測器の種別</formula1>
    </dataValidation>
    <dataValidation type="list" allowBlank="1" showInputMessage="1" showErrorMessage="1" sqref="D13:D55" xr:uid="{00000000-0002-0000-1000-000006000000}">
      <formula1>I_設置回収</formula1>
    </dataValidation>
    <dataValidation type="list" allowBlank="1" showInputMessage="1" showErrorMessage="1" sqref="E13:F55" xr:uid="{00000000-0002-0000-1000-000007000000}">
      <formula1>選択肢_有無</formula1>
    </dataValidation>
    <dataValidation type="whole" allowBlank="1" showInputMessage="1" showErrorMessage="1" error="「0~12000」の範囲で入力してください。" sqref="Q13:R55" xr:uid="{00000000-0002-0000-1000-000008000000}">
      <formula1>0</formula1>
      <formula2>12000</formula2>
    </dataValidation>
    <dataValidation type="list" imeMode="off" allowBlank="1" showInputMessage="1" showErrorMessage="1" sqref="O13:O55" xr:uid="{00000000-0002-0000-1000-000009000000}">
      <formula1>選択肢_経度フラグ</formula1>
    </dataValidation>
    <dataValidation type="list" allowBlank="1" showInputMessage="1" showErrorMessage="1" sqref="S13:S55" xr:uid="{00000000-0002-0000-1000-00000A000000}">
      <formula1>I_設置の種別</formula1>
    </dataValidation>
    <dataValidation type="list" allowBlank="1" showInputMessage="1" showErrorMessage="1" sqref="U13:U55" xr:uid="{00000000-0002-0000-1000-00000B000000}">
      <formula1>I_回収_未定</formula1>
    </dataValidation>
    <dataValidation type="list" allowBlank="1" showInputMessage="1" showErrorMessage="1" sqref="W13:W55" xr:uid="{00000000-0002-0000-1000-00000C000000}">
      <formula1>I_可不可</formula1>
    </dataValidation>
    <dataValidation type="list" allowBlank="1" showInputMessage="1" showErrorMessage="1" sqref="Y13:Y55" xr:uid="{00000000-0002-0000-1000-00000D000000}">
      <formula1>B_研究者名</formula1>
    </dataValidation>
  </dataValidations>
  <printOptions horizontalCentered="1"/>
  <pageMargins left="0.75" right="0.75" top="1" bottom="1" header="0.3" footer="0.3"/>
  <pageSetup paperSize="9" scale="44" orientation="landscape" horizontalDpi="300" verticalDpi="300"/>
  <headerFooter alignWithMargins="0"/>
  <ignoredErrors>
    <ignoredError sqref="A4 A10 A6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0"/>
  <sheetViews>
    <sheetView showGridLines="0" zoomScale="77" zoomScaleNormal="77" zoomScaleSheetLayoutView="100" workbookViewId="0">
      <selection activeCell="K2" sqref="K2:P2"/>
    </sheetView>
  </sheetViews>
  <sheetFormatPr defaultColWidth="13" defaultRowHeight="12" x14ac:dyDescent="0.15"/>
  <cols>
    <col min="1" max="1" width="0.5" style="30" customWidth="1"/>
    <col min="2" max="2" width="12.625" style="30" customWidth="1"/>
    <col min="3" max="3" width="15.625" style="30" customWidth="1"/>
    <col min="4" max="4" width="20.625" style="30" customWidth="1"/>
    <col min="5" max="5" width="28.625" style="30" customWidth="1"/>
    <col min="6" max="7" width="24.625" style="30" customWidth="1"/>
    <col min="8" max="10" width="0.5" style="30" customWidth="1"/>
    <col min="11" max="11" width="20" style="30" customWidth="1"/>
    <col min="12" max="12" width="20.625" style="30" customWidth="1"/>
    <col min="13" max="13" width="28.625" style="30" customWidth="1"/>
    <col min="14" max="14" width="32.625" style="30" customWidth="1"/>
    <col min="15" max="16" width="20.625" style="30" customWidth="1"/>
    <col min="17" max="17" width="0.5" style="30" customWidth="1"/>
    <col min="18" max="16384" width="13" style="30"/>
  </cols>
  <sheetData>
    <row r="1" spans="1:17" ht="18" thickBot="1" x14ac:dyDescent="0.2">
      <c r="A1" s="476"/>
      <c r="B1" s="593" t="s">
        <v>1372</v>
      </c>
      <c r="C1" s="593"/>
      <c r="D1" s="593"/>
      <c r="E1" s="593"/>
      <c r="F1" s="593"/>
      <c r="G1" s="593"/>
      <c r="H1" s="476"/>
      <c r="J1" s="476"/>
      <c r="K1" s="590" t="s">
        <v>1373</v>
      </c>
      <c r="L1" s="590"/>
      <c r="M1" s="590"/>
      <c r="N1" s="590"/>
      <c r="O1" s="590"/>
      <c r="P1" s="590"/>
      <c r="Q1" s="476"/>
    </row>
    <row r="2" spans="1:17" ht="110.1" customHeight="1" thickTop="1" thickBot="1" x14ac:dyDescent="0.2">
      <c r="A2" s="476"/>
      <c r="B2" s="594" t="s">
        <v>1285</v>
      </c>
      <c r="C2" s="595"/>
      <c r="D2" s="595"/>
      <c r="E2" s="596"/>
      <c r="F2" s="477"/>
      <c r="G2" s="477"/>
      <c r="H2" s="476"/>
      <c r="J2" s="476"/>
      <c r="K2" s="586" t="s">
        <v>1356</v>
      </c>
      <c r="L2" s="586"/>
      <c r="M2" s="586"/>
      <c r="N2" s="586"/>
      <c r="O2" s="586"/>
      <c r="P2" s="586"/>
      <c r="Q2" s="476"/>
    </row>
    <row r="3" spans="1:17" ht="75" customHeight="1" thickTop="1" thickBot="1" x14ac:dyDescent="0.2">
      <c r="A3" s="476"/>
      <c r="B3" s="586" t="s">
        <v>1322</v>
      </c>
      <c r="C3" s="586"/>
      <c r="D3" s="586"/>
      <c r="E3" s="586"/>
      <c r="F3" s="585"/>
      <c r="G3" s="585"/>
      <c r="H3" s="476"/>
      <c r="J3" s="476"/>
      <c r="K3" s="586" t="s">
        <v>1357</v>
      </c>
      <c r="L3" s="586"/>
      <c r="M3" s="586"/>
      <c r="N3" s="586"/>
      <c r="O3" s="587"/>
      <c r="P3" s="587"/>
      <c r="Q3" s="476"/>
    </row>
    <row r="4" spans="1:17" ht="75" customHeight="1" thickTop="1" thickBot="1" x14ac:dyDescent="0.2">
      <c r="A4" s="476"/>
      <c r="B4" s="586" t="s">
        <v>1354</v>
      </c>
      <c r="C4" s="586"/>
      <c r="D4" s="586"/>
      <c r="E4" s="586"/>
      <c r="F4" s="585"/>
      <c r="G4" s="585"/>
      <c r="H4" s="476"/>
      <c r="J4" s="476"/>
      <c r="K4" s="586" t="s">
        <v>1359</v>
      </c>
      <c r="L4" s="586"/>
      <c r="M4" s="586"/>
      <c r="N4" s="586"/>
      <c r="O4" s="587"/>
      <c r="P4" s="587"/>
      <c r="Q4" s="476"/>
    </row>
    <row r="5" spans="1:17" ht="75" customHeight="1" thickTop="1" thickBot="1" x14ac:dyDescent="0.2">
      <c r="A5" s="476"/>
      <c r="B5" s="586" t="s">
        <v>1158</v>
      </c>
      <c r="C5" s="586"/>
      <c r="D5" s="586"/>
      <c r="E5" s="586"/>
      <c r="F5" s="585"/>
      <c r="G5" s="585"/>
      <c r="H5" s="476"/>
      <c r="J5" s="476"/>
      <c r="K5" s="586" t="s">
        <v>1358</v>
      </c>
      <c r="L5" s="586"/>
      <c r="M5" s="586"/>
      <c r="N5" s="586"/>
      <c r="O5" s="587"/>
      <c r="P5" s="587"/>
      <c r="Q5" s="476"/>
    </row>
    <row r="6" spans="1:17" ht="66.95" customHeight="1" thickTop="1" thickBot="1" x14ac:dyDescent="0.2">
      <c r="A6" s="476"/>
      <c r="B6" s="586" t="s">
        <v>1159</v>
      </c>
      <c r="C6" s="586"/>
      <c r="D6" s="586"/>
      <c r="E6" s="586"/>
      <c r="F6" s="585"/>
      <c r="G6" s="585"/>
      <c r="H6" s="476"/>
      <c r="J6" s="476"/>
      <c r="K6" s="586" t="s">
        <v>1324</v>
      </c>
      <c r="L6" s="586"/>
      <c r="M6" s="586"/>
      <c r="N6" s="586"/>
      <c r="O6" s="587"/>
      <c r="P6" s="587"/>
      <c r="Q6" s="476"/>
    </row>
    <row r="7" spans="1:17" ht="75" customHeight="1" thickTop="1" thickBot="1" x14ac:dyDescent="0.2">
      <c r="A7" s="476"/>
      <c r="B7" s="586" t="s">
        <v>1355</v>
      </c>
      <c r="C7" s="586"/>
      <c r="D7" s="586"/>
      <c r="E7" s="586"/>
      <c r="F7" s="585"/>
      <c r="G7" s="585"/>
      <c r="H7" s="476"/>
      <c r="J7" s="476"/>
      <c r="K7" s="586" t="s">
        <v>1360</v>
      </c>
      <c r="L7" s="586"/>
      <c r="M7" s="586"/>
      <c r="N7" s="586"/>
      <c r="O7" s="587"/>
      <c r="P7" s="587"/>
      <c r="Q7" s="476"/>
    </row>
    <row r="8" spans="1:17" ht="81.95" customHeight="1" thickTop="1" thickBot="1" x14ac:dyDescent="0.2">
      <c r="A8" s="476"/>
      <c r="B8" s="594" t="s">
        <v>1286</v>
      </c>
      <c r="C8" s="595"/>
      <c r="D8" s="595"/>
      <c r="E8" s="596"/>
      <c r="F8" s="477"/>
      <c r="G8" s="477"/>
      <c r="H8" s="476"/>
      <c r="J8" s="476"/>
      <c r="K8" s="586" t="s">
        <v>1361</v>
      </c>
      <c r="L8" s="586"/>
      <c r="M8" s="586"/>
      <c r="N8" s="586"/>
      <c r="O8" s="586"/>
      <c r="P8" s="586"/>
      <c r="Q8" s="476"/>
    </row>
    <row r="9" spans="1:17" ht="81.75" customHeight="1" thickTop="1" thickBot="1" x14ac:dyDescent="0.2">
      <c r="A9" s="476"/>
      <c r="B9" s="586" t="s">
        <v>1323</v>
      </c>
      <c r="C9" s="586"/>
      <c r="D9" s="586"/>
      <c r="E9" s="586"/>
      <c r="F9" s="586"/>
      <c r="G9" s="586"/>
      <c r="H9" s="476"/>
      <c r="J9" s="476"/>
      <c r="K9" s="586" t="s">
        <v>1362</v>
      </c>
      <c r="L9" s="586"/>
      <c r="M9" s="586"/>
      <c r="N9" s="586"/>
      <c r="O9" s="586"/>
      <c r="P9" s="586"/>
      <c r="Q9" s="476"/>
    </row>
    <row r="10" spans="1:17" ht="18.75" thickTop="1" thickBot="1" x14ac:dyDescent="0.2">
      <c r="A10" s="476"/>
      <c r="B10" s="590" t="s">
        <v>1343</v>
      </c>
      <c r="C10" s="590"/>
      <c r="D10" s="590"/>
      <c r="E10" s="590"/>
      <c r="F10" s="590"/>
      <c r="G10" s="590"/>
      <c r="H10" s="476"/>
      <c r="J10" s="476"/>
      <c r="K10" s="590" t="s">
        <v>1363</v>
      </c>
      <c r="L10" s="590"/>
      <c r="M10" s="590"/>
      <c r="N10" s="590"/>
      <c r="O10" s="590"/>
      <c r="P10" s="590"/>
      <c r="Q10" s="476"/>
    </row>
    <row r="11" spans="1:17" ht="35.1" customHeight="1" thickTop="1" thickBot="1" x14ac:dyDescent="0.2">
      <c r="A11" s="476"/>
      <c r="B11" s="31" t="s">
        <v>248</v>
      </c>
      <c r="C11" s="32" t="s">
        <v>249</v>
      </c>
      <c r="D11" s="32" t="s">
        <v>250</v>
      </c>
      <c r="E11" s="31" t="s">
        <v>251</v>
      </c>
      <c r="F11" s="32" t="s">
        <v>252</v>
      </c>
      <c r="G11" s="32" t="s">
        <v>253</v>
      </c>
      <c r="H11" s="476"/>
      <c r="J11" s="476"/>
      <c r="K11" s="31" t="s">
        <v>634</v>
      </c>
      <c r="L11" s="32" t="s">
        <v>1364</v>
      </c>
      <c r="M11" s="32" t="s">
        <v>633</v>
      </c>
      <c r="N11" s="31" t="s">
        <v>1365</v>
      </c>
      <c r="O11" s="32" t="s">
        <v>1366</v>
      </c>
      <c r="P11" s="32" t="s">
        <v>1367</v>
      </c>
      <c r="Q11" s="476"/>
    </row>
    <row r="12" spans="1:17" ht="72" customHeight="1" thickTop="1" thickBot="1" x14ac:dyDescent="0.2">
      <c r="A12" s="476"/>
      <c r="B12" s="591" t="s">
        <v>254</v>
      </c>
      <c r="C12" s="39" t="s">
        <v>255</v>
      </c>
      <c r="D12" s="40" t="s">
        <v>256</v>
      </c>
      <c r="E12" s="40" t="s">
        <v>257</v>
      </c>
      <c r="F12" s="41" t="s">
        <v>1293</v>
      </c>
      <c r="G12" s="592" t="s">
        <v>258</v>
      </c>
      <c r="H12" s="476"/>
      <c r="J12" s="476"/>
      <c r="K12" s="591" t="s">
        <v>632</v>
      </c>
      <c r="L12" s="39" t="s">
        <v>1297</v>
      </c>
      <c r="M12" s="40" t="s">
        <v>1319</v>
      </c>
      <c r="N12" s="40" t="s">
        <v>1300</v>
      </c>
      <c r="O12" s="467" t="s">
        <v>1329</v>
      </c>
      <c r="P12" s="592" t="s">
        <v>632</v>
      </c>
      <c r="Q12" s="476"/>
    </row>
    <row r="13" spans="1:17" ht="135" customHeight="1" thickTop="1" thickBot="1" x14ac:dyDescent="0.2">
      <c r="A13" s="476"/>
      <c r="B13" s="591"/>
      <c r="C13" s="39" t="s">
        <v>399</v>
      </c>
      <c r="D13" s="40" t="s">
        <v>259</v>
      </c>
      <c r="E13" s="40" t="s">
        <v>354</v>
      </c>
      <c r="F13" s="467" t="s">
        <v>1292</v>
      </c>
      <c r="G13" s="592"/>
      <c r="H13" s="476"/>
      <c r="J13" s="476"/>
      <c r="K13" s="591"/>
      <c r="L13" s="39" t="s">
        <v>1298</v>
      </c>
      <c r="M13" s="40" t="s">
        <v>1325</v>
      </c>
      <c r="N13" s="40" t="s">
        <v>1368</v>
      </c>
      <c r="O13" s="467" t="s">
        <v>1330</v>
      </c>
      <c r="P13" s="592"/>
      <c r="Q13" s="476"/>
    </row>
    <row r="14" spans="1:17" ht="60" customHeight="1" thickTop="1" thickBot="1" x14ac:dyDescent="0.2">
      <c r="A14" s="476"/>
      <c r="B14" s="591"/>
      <c r="C14" s="39" t="s">
        <v>1296</v>
      </c>
      <c r="D14" s="40" t="s">
        <v>400</v>
      </c>
      <c r="E14" s="40" t="s">
        <v>260</v>
      </c>
      <c r="F14" s="467" t="s">
        <v>1291</v>
      </c>
      <c r="G14" s="592"/>
      <c r="H14" s="476"/>
      <c r="J14" s="476"/>
      <c r="K14" s="591"/>
      <c r="L14" s="39" t="s">
        <v>1299</v>
      </c>
      <c r="M14" s="40" t="s">
        <v>1321</v>
      </c>
      <c r="N14" s="40" t="s">
        <v>1320</v>
      </c>
      <c r="O14" s="467" t="s">
        <v>1331</v>
      </c>
      <c r="P14" s="592"/>
      <c r="Q14" s="476"/>
    </row>
    <row r="15" spans="1:17" ht="105" customHeight="1" thickTop="1" thickBot="1" x14ac:dyDescent="0.2">
      <c r="A15" s="476"/>
      <c r="B15" s="588" t="s">
        <v>261</v>
      </c>
      <c r="C15" s="33" t="s">
        <v>401</v>
      </c>
      <c r="D15" s="34" t="s">
        <v>1294</v>
      </c>
      <c r="E15" s="34" t="s">
        <v>1307</v>
      </c>
      <c r="F15" s="35" t="s">
        <v>1301</v>
      </c>
      <c r="G15" s="35" t="s">
        <v>1295</v>
      </c>
      <c r="H15" s="476"/>
      <c r="J15" s="476"/>
      <c r="K15" s="588" t="s">
        <v>1337</v>
      </c>
      <c r="L15" s="33" t="s">
        <v>1306</v>
      </c>
      <c r="M15" s="34" t="s">
        <v>1318</v>
      </c>
      <c r="N15" s="34" t="s">
        <v>1338</v>
      </c>
      <c r="O15" s="36" t="s">
        <v>1332</v>
      </c>
      <c r="P15" s="36" t="s">
        <v>1316</v>
      </c>
      <c r="Q15" s="476"/>
    </row>
    <row r="16" spans="1:17" ht="48" customHeight="1" thickTop="1" thickBot="1" x14ac:dyDescent="0.2">
      <c r="A16" s="476"/>
      <c r="B16" s="588"/>
      <c r="C16" s="33" t="s">
        <v>402</v>
      </c>
      <c r="D16" s="34" t="s">
        <v>403</v>
      </c>
      <c r="E16" s="34" t="s">
        <v>262</v>
      </c>
      <c r="F16" s="35" t="s">
        <v>83</v>
      </c>
      <c r="G16" s="35" t="s">
        <v>263</v>
      </c>
      <c r="H16" s="476"/>
      <c r="J16" s="476"/>
      <c r="K16" s="588"/>
      <c r="L16" s="33" t="s">
        <v>1305</v>
      </c>
      <c r="M16" s="34" t="s">
        <v>1326</v>
      </c>
      <c r="N16" s="34" t="s">
        <v>1304</v>
      </c>
      <c r="O16" s="36" t="s">
        <v>1333</v>
      </c>
      <c r="P16" s="36" t="s">
        <v>1317</v>
      </c>
      <c r="Q16" s="476"/>
    </row>
    <row r="17" spans="1:17" ht="60.75" customHeight="1" thickTop="1" thickBot="1" x14ac:dyDescent="0.2">
      <c r="A17" s="476"/>
      <c r="B17" s="588"/>
      <c r="C17" s="33" t="s">
        <v>404</v>
      </c>
      <c r="D17" s="34" t="s">
        <v>264</v>
      </c>
      <c r="E17" s="34" t="s">
        <v>1312</v>
      </c>
      <c r="F17" s="36" t="s">
        <v>1289</v>
      </c>
      <c r="G17" s="589" t="s">
        <v>1151</v>
      </c>
      <c r="H17" s="476"/>
      <c r="J17" s="476"/>
      <c r="K17" s="588"/>
      <c r="L17" s="33" t="s">
        <v>1308</v>
      </c>
      <c r="M17" s="34" t="s">
        <v>1309</v>
      </c>
      <c r="N17" s="34" t="s">
        <v>1313</v>
      </c>
      <c r="O17" s="36" t="s">
        <v>1334</v>
      </c>
      <c r="P17" s="589" t="s">
        <v>1369</v>
      </c>
      <c r="Q17" s="476"/>
    </row>
    <row r="18" spans="1:17" ht="48" customHeight="1" thickTop="1" thickBot="1" x14ac:dyDescent="0.2">
      <c r="A18" s="476"/>
      <c r="B18" s="588"/>
      <c r="C18" s="33" t="s">
        <v>1152</v>
      </c>
      <c r="D18" s="34" t="s">
        <v>1153</v>
      </c>
      <c r="E18" s="34" t="s">
        <v>1314</v>
      </c>
      <c r="F18" s="36" t="s">
        <v>1288</v>
      </c>
      <c r="G18" s="589"/>
      <c r="H18" s="476"/>
      <c r="J18" s="476"/>
      <c r="K18" s="588"/>
      <c r="L18" s="33" t="s">
        <v>1302</v>
      </c>
      <c r="M18" s="34" t="s">
        <v>1310</v>
      </c>
      <c r="N18" s="34" t="s">
        <v>1315</v>
      </c>
      <c r="O18" s="36" t="s">
        <v>1335</v>
      </c>
      <c r="P18" s="589"/>
      <c r="Q18" s="476"/>
    </row>
    <row r="19" spans="1:17" ht="48" customHeight="1" thickTop="1" thickBot="1" x14ac:dyDescent="0.2">
      <c r="A19" s="476"/>
      <c r="B19" s="588"/>
      <c r="C19" s="33" t="s">
        <v>636</v>
      </c>
      <c r="D19" s="34" t="s">
        <v>1287</v>
      </c>
      <c r="E19" s="34" t="s">
        <v>635</v>
      </c>
      <c r="F19" s="36" t="s">
        <v>1290</v>
      </c>
      <c r="G19" s="589"/>
      <c r="H19" s="476"/>
      <c r="J19" s="476"/>
      <c r="K19" s="588"/>
      <c r="L19" s="33" t="s">
        <v>1303</v>
      </c>
      <c r="M19" s="34" t="s">
        <v>1311</v>
      </c>
      <c r="N19" s="34" t="s">
        <v>1327</v>
      </c>
      <c r="O19" s="36" t="s">
        <v>1336</v>
      </c>
      <c r="P19" s="589"/>
      <c r="Q19" s="476"/>
    </row>
    <row r="20" spans="1:17" ht="3" customHeight="1" thickTop="1" x14ac:dyDescent="0.15">
      <c r="A20" s="476"/>
      <c r="B20" s="476"/>
      <c r="C20" s="476"/>
      <c r="D20" s="476"/>
      <c r="E20" s="476"/>
      <c r="F20" s="476"/>
      <c r="G20" s="476"/>
      <c r="H20" s="476"/>
      <c r="J20" s="476"/>
      <c r="K20" s="476"/>
      <c r="L20" s="476"/>
      <c r="M20" s="476"/>
      <c r="N20" s="476"/>
      <c r="O20" s="476"/>
      <c r="P20" s="476"/>
      <c r="Q20" s="476"/>
    </row>
  </sheetData>
  <sheetProtection sheet="1" selectLockedCells="1" selectUnlockedCells="1"/>
  <mergeCells count="33">
    <mergeCell ref="B1:G1"/>
    <mergeCell ref="K5:P5"/>
    <mergeCell ref="B8:E8"/>
    <mergeCell ref="K3:P3"/>
    <mergeCell ref="K4:P4"/>
    <mergeCell ref="B4:E4"/>
    <mergeCell ref="K1:P1"/>
    <mergeCell ref="K2:P2"/>
    <mergeCell ref="B5:E5"/>
    <mergeCell ref="K7:P7"/>
    <mergeCell ref="B7:E7"/>
    <mergeCell ref="B2:E2"/>
    <mergeCell ref="B3:E3"/>
    <mergeCell ref="F7:G7"/>
    <mergeCell ref="F6:G6"/>
    <mergeCell ref="F5:G5"/>
    <mergeCell ref="B15:B19"/>
    <mergeCell ref="G17:G19"/>
    <mergeCell ref="K8:P8"/>
    <mergeCell ref="P17:P19"/>
    <mergeCell ref="K15:K19"/>
    <mergeCell ref="B9:G9"/>
    <mergeCell ref="B10:G10"/>
    <mergeCell ref="B12:B14"/>
    <mergeCell ref="G12:G14"/>
    <mergeCell ref="K10:P10"/>
    <mergeCell ref="K12:K14"/>
    <mergeCell ref="P12:P14"/>
    <mergeCell ref="F4:G4"/>
    <mergeCell ref="F3:G3"/>
    <mergeCell ref="K9:P9"/>
    <mergeCell ref="B6:E6"/>
    <mergeCell ref="K6:P6"/>
  </mergeCells>
  <phoneticPr fontId="2"/>
  <printOptions horizontalCentered="1"/>
  <pageMargins left="0.75" right="0.75" top="1" bottom="1" header="0.3" footer="0.3"/>
  <pageSetup paperSize="9" scale="63" fitToHeight="0" orientation="portrait"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showGridLines="0" zoomScale="77" zoomScaleNormal="77" zoomScaleSheetLayoutView="85" workbookViewId="0">
      <selection activeCell="J10" sqref="J10"/>
    </sheetView>
  </sheetViews>
  <sheetFormatPr defaultColWidth="8.625" defaultRowHeight="13.5" x14ac:dyDescent="0.15"/>
  <cols>
    <col min="1" max="2" width="3.625" style="1" customWidth="1"/>
    <col min="3" max="4" width="30.625" style="1" customWidth="1"/>
    <col min="5" max="5" width="32.5" style="1" customWidth="1"/>
    <col min="6" max="6" width="30.625" style="1" customWidth="1"/>
    <col min="7" max="7" width="8.625" style="1"/>
    <col min="8" max="9" width="8.625" style="1" customWidth="1"/>
    <col min="10" max="12" width="30.625" style="1" customWidth="1"/>
    <col min="13" max="13" width="32" style="1" customWidth="1"/>
    <col min="14" max="16384" width="8.625" style="1"/>
  </cols>
  <sheetData>
    <row r="1" spans="1:13" ht="17.25" customHeight="1" x14ac:dyDescent="0.15">
      <c r="A1" s="624" t="s">
        <v>1374</v>
      </c>
      <c r="B1" s="624"/>
      <c r="C1" s="624"/>
      <c r="D1" s="624"/>
      <c r="E1" s="624"/>
      <c r="F1" s="642"/>
      <c r="H1" s="624" t="s">
        <v>1375</v>
      </c>
      <c r="I1" s="624"/>
      <c r="J1" s="624"/>
      <c r="K1" s="624"/>
      <c r="L1" s="624"/>
      <c r="M1" s="642"/>
    </row>
    <row r="2" spans="1:13" ht="5.0999999999999996" customHeight="1" x14ac:dyDescent="0.15">
      <c r="A2"/>
      <c r="B2"/>
      <c r="C2"/>
      <c r="D2"/>
      <c r="E2"/>
      <c r="H2"/>
      <c r="I2"/>
      <c r="J2"/>
      <c r="K2"/>
      <c r="L2"/>
    </row>
    <row r="3" spans="1:13" ht="27" x14ac:dyDescent="0.15">
      <c r="A3" s="643" t="s">
        <v>738</v>
      </c>
      <c r="B3" s="644"/>
      <c r="C3" s="492" t="s">
        <v>339</v>
      </c>
      <c r="D3" s="493" t="s">
        <v>342</v>
      </c>
      <c r="E3" s="494" t="s">
        <v>1070</v>
      </c>
      <c r="F3" s="495" t="s">
        <v>1209</v>
      </c>
      <c r="H3" s="643" t="s">
        <v>1198</v>
      </c>
      <c r="I3" s="644"/>
      <c r="J3" s="492" t="s">
        <v>1346</v>
      </c>
      <c r="K3" s="493" t="s">
        <v>1202</v>
      </c>
      <c r="L3" s="494" t="s">
        <v>1203</v>
      </c>
      <c r="M3" s="495" t="s">
        <v>1219</v>
      </c>
    </row>
    <row r="4" spans="1:13" ht="54" customHeight="1" x14ac:dyDescent="0.15">
      <c r="A4" s="652" t="s">
        <v>892</v>
      </c>
      <c r="B4" s="653"/>
      <c r="C4" s="490" t="s">
        <v>735</v>
      </c>
      <c r="D4" s="648" t="s">
        <v>1164</v>
      </c>
      <c r="E4" s="648" t="s">
        <v>1162</v>
      </c>
      <c r="F4" s="491" t="s">
        <v>1210</v>
      </c>
      <c r="H4" s="645" t="s">
        <v>1199</v>
      </c>
      <c r="I4" s="627"/>
      <c r="J4" s="490" t="s">
        <v>1255</v>
      </c>
      <c r="K4" s="648" t="s">
        <v>1206</v>
      </c>
      <c r="L4" s="648" t="s">
        <v>1256</v>
      </c>
      <c r="M4" s="491" t="s">
        <v>1221</v>
      </c>
    </row>
    <row r="5" spans="1:13" ht="54" customHeight="1" x14ac:dyDescent="0.15">
      <c r="A5" s="654"/>
      <c r="B5" s="655"/>
      <c r="C5" s="490" t="s">
        <v>736</v>
      </c>
      <c r="D5" s="634"/>
      <c r="E5" s="633"/>
      <c r="F5" s="649" t="s">
        <v>1211</v>
      </c>
      <c r="H5" s="646"/>
      <c r="I5" s="629"/>
      <c r="J5" s="490" t="s">
        <v>1257</v>
      </c>
      <c r="K5" s="634"/>
      <c r="L5" s="633"/>
      <c r="M5" s="649" t="s">
        <v>1244</v>
      </c>
    </row>
    <row r="6" spans="1:13" ht="27" x14ac:dyDescent="0.15">
      <c r="A6" s="654"/>
      <c r="B6" s="655"/>
      <c r="C6" s="490" t="s">
        <v>742</v>
      </c>
      <c r="D6" s="490" t="s">
        <v>737</v>
      </c>
      <c r="E6" s="633"/>
      <c r="F6" s="650"/>
      <c r="H6" s="646"/>
      <c r="I6" s="629"/>
      <c r="J6" s="490" t="s">
        <v>1204</v>
      </c>
      <c r="K6" s="490" t="s">
        <v>1207</v>
      </c>
      <c r="L6" s="633"/>
      <c r="M6" s="650"/>
    </row>
    <row r="7" spans="1:13" ht="54" customHeight="1" x14ac:dyDescent="0.15">
      <c r="A7" s="656"/>
      <c r="B7" s="657"/>
      <c r="C7" s="490" t="s">
        <v>741</v>
      </c>
      <c r="D7" s="571" t="s">
        <v>1072</v>
      </c>
      <c r="E7" s="491" t="s">
        <v>1071</v>
      </c>
      <c r="F7" s="651"/>
      <c r="H7" s="647"/>
      <c r="I7" s="631"/>
      <c r="J7" s="490" t="s">
        <v>1205</v>
      </c>
      <c r="K7" s="571" t="s">
        <v>1208</v>
      </c>
      <c r="L7" s="491" t="s">
        <v>1258</v>
      </c>
      <c r="M7" s="651"/>
    </row>
    <row r="8" spans="1:13" ht="13.5" customHeight="1" x14ac:dyDescent="0.15">
      <c r="A8" s="658" t="s">
        <v>1344</v>
      </c>
      <c r="B8" s="653"/>
      <c r="C8" s="487" t="s">
        <v>739</v>
      </c>
      <c r="D8" s="632" t="s">
        <v>1154</v>
      </c>
      <c r="E8" s="632" t="s">
        <v>1248</v>
      </c>
      <c r="F8" s="635" t="s">
        <v>1212</v>
      </c>
      <c r="H8" s="626" t="s">
        <v>1200</v>
      </c>
      <c r="I8" s="627"/>
      <c r="J8" s="487" t="s">
        <v>1051</v>
      </c>
      <c r="K8" s="632" t="s">
        <v>1061</v>
      </c>
      <c r="L8" s="632" t="s">
        <v>1284</v>
      </c>
      <c r="M8" s="635" t="s">
        <v>1222</v>
      </c>
    </row>
    <row r="9" spans="1:13" x14ac:dyDescent="0.15">
      <c r="A9" s="659"/>
      <c r="B9" s="655"/>
      <c r="C9" s="487" t="s">
        <v>740</v>
      </c>
      <c r="D9" s="633"/>
      <c r="E9" s="633"/>
      <c r="F9" s="636"/>
      <c r="H9" s="628"/>
      <c r="I9" s="629"/>
      <c r="J9" s="487" t="s">
        <v>1220</v>
      </c>
      <c r="K9" s="633"/>
      <c r="L9" s="633"/>
      <c r="M9" s="636"/>
    </row>
    <row r="10" spans="1:13" ht="79.5" customHeight="1" x14ac:dyDescent="0.15">
      <c r="A10" s="659"/>
      <c r="B10" s="655"/>
      <c r="C10" s="488" t="s">
        <v>1214</v>
      </c>
      <c r="D10" s="633"/>
      <c r="E10" s="634"/>
      <c r="F10" s="637"/>
      <c r="H10" s="628"/>
      <c r="I10" s="629"/>
      <c r="J10" s="488" t="s">
        <v>1223</v>
      </c>
      <c r="K10" s="633"/>
      <c r="L10" s="634"/>
      <c r="M10" s="637"/>
    </row>
    <row r="11" spans="1:13" ht="54" customHeight="1" x14ac:dyDescent="0.15">
      <c r="A11" s="660"/>
      <c r="B11" s="657"/>
      <c r="C11" s="488" t="s">
        <v>1215</v>
      </c>
      <c r="D11" s="634"/>
      <c r="E11" s="489" t="s">
        <v>1163</v>
      </c>
      <c r="F11" s="489" t="s">
        <v>1213</v>
      </c>
      <c r="H11" s="630"/>
      <c r="I11" s="631"/>
      <c r="J11" s="488" t="s">
        <v>1224</v>
      </c>
      <c r="K11" s="634"/>
      <c r="L11" s="489" t="s">
        <v>1256</v>
      </c>
      <c r="M11" s="489" t="s">
        <v>1244</v>
      </c>
    </row>
    <row r="12" spans="1:13" ht="94.5" customHeight="1" x14ac:dyDescent="0.15">
      <c r="A12" s="661" t="s">
        <v>341</v>
      </c>
      <c r="B12" s="653"/>
      <c r="C12" s="485" t="s">
        <v>1216</v>
      </c>
      <c r="D12" s="640" t="s">
        <v>1073</v>
      </c>
      <c r="E12" s="572" t="s">
        <v>1163</v>
      </c>
      <c r="F12" s="641" t="s">
        <v>1218</v>
      </c>
      <c r="H12" s="638" t="s">
        <v>1201</v>
      </c>
      <c r="I12" s="627"/>
      <c r="J12" s="485" t="s">
        <v>1225</v>
      </c>
      <c r="K12" s="640" t="s">
        <v>1208</v>
      </c>
      <c r="L12" s="572" t="s">
        <v>1256</v>
      </c>
      <c r="M12" s="641" t="s">
        <v>1245</v>
      </c>
    </row>
    <row r="13" spans="1:13" ht="63" customHeight="1" x14ac:dyDescent="0.15">
      <c r="A13" s="662"/>
      <c r="B13" s="657"/>
      <c r="C13" s="485" t="s">
        <v>1217</v>
      </c>
      <c r="D13" s="634"/>
      <c r="E13" s="486" t="s">
        <v>1071</v>
      </c>
      <c r="F13" s="637"/>
      <c r="H13" s="639"/>
      <c r="I13" s="631"/>
      <c r="J13" s="485" t="s">
        <v>1226</v>
      </c>
      <c r="K13" s="634"/>
      <c r="L13" s="486" t="s">
        <v>1258</v>
      </c>
      <c r="M13" s="637"/>
    </row>
    <row r="14" spans="1:13" ht="60" customHeight="1" x14ac:dyDescent="0.15">
      <c r="A14" s="597" t="s">
        <v>1231</v>
      </c>
      <c r="B14" s="599"/>
      <c r="C14" s="599"/>
      <c r="D14" s="599"/>
      <c r="E14" s="599"/>
      <c r="F14" s="599"/>
      <c r="H14" s="597" t="s">
        <v>1370</v>
      </c>
      <c r="I14" s="598"/>
      <c r="J14" s="598"/>
      <c r="K14" s="598"/>
      <c r="L14" s="598"/>
      <c r="M14" s="599"/>
    </row>
    <row r="15" spans="1:13" ht="57.75" customHeight="1" x14ac:dyDescent="0.15">
      <c r="A15" s="600"/>
      <c r="B15" s="600"/>
      <c r="C15" s="600"/>
      <c r="D15" s="600"/>
      <c r="E15" s="600"/>
      <c r="F15" s="600"/>
      <c r="H15" s="600"/>
      <c r="I15" s="600"/>
      <c r="J15" s="600"/>
      <c r="K15" s="600"/>
      <c r="L15" s="600"/>
      <c r="M15" s="600"/>
    </row>
    <row r="17" spans="1:13" ht="17.25" customHeight="1" x14ac:dyDescent="0.15">
      <c r="A17" s="624" t="s">
        <v>1108</v>
      </c>
      <c r="B17" s="602"/>
      <c r="C17" s="602"/>
      <c r="D17" s="602"/>
      <c r="E17" s="602"/>
      <c r="F17" s="602"/>
      <c r="H17" s="624" t="s">
        <v>1259</v>
      </c>
      <c r="I17" s="602"/>
      <c r="J17" s="602"/>
      <c r="K17" s="602"/>
      <c r="L17" s="602"/>
      <c r="M17" s="602"/>
    </row>
    <row r="18" spans="1:13" ht="14.25" thickBot="1" x14ac:dyDescent="0.2">
      <c r="A18" s="601" t="s">
        <v>1103</v>
      </c>
      <c r="B18" s="483"/>
      <c r="C18" s="19"/>
      <c r="D18" s="19"/>
      <c r="E18" s="19"/>
      <c r="F18" s="19"/>
      <c r="H18" s="601" t="s">
        <v>1228</v>
      </c>
      <c r="I18" s="483"/>
      <c r="J18" s="19"/>
      <c r="K18" s="19"/>
      <c r="L18" s="19"/>
      <c r="M18" s="19"/>
    </row>
    <row r="19" spans="1:13" ht="31.5" customHeight="1" thickTop="1" thickBot="1" x14ac:dyDescent="0.2">
      <c r="A19" s="602"/>
      <c r="B19" s="29" t="s">
        <v>1260</v>
      </c>
      <c r="C19" s="479" t="s">
        <v>1246</v>
      </c>
      <c r="D19" s="614" t="s">
        <v>1089</v>
      </c>
      <c r="E19" s="615"/>
      <c r="F19" s="615"/>
      <c r="H19" s="602"/>
      <c r="I19" s="29" t="s">
        <v>1260</v>
      </c>
      <c r="J19" s="479" t="s">
        <v>1261</v>
      </c>
      <c r="K19" s="614" t="s">
        <v>1227</v>
      </c>
      <c r="L19" s="615"/>
      <c r="M19" s="615"/>
    </row>
    <row r="20" spans="1:13" ht="15" thickTop="1" thickBot="1" x14ac:dyDescent="0.2">
      <c r="A20" s="602"/>
      <c r="B20" s="29" t="s">
        <v>1107</v>
      </c>
      <c r="H20" s="602"/>
      <c r="I20" s="29" t="s">
        <v>1107</v>
      </c>
    </row>
    <row r="21" spans="1:13" ht="42" customHeight="1" thickTop="1" thickBot="1" x14ac:dyDescent="0.2">
      <c r="A21" s="602"/>
      <c r="B21" s="29" t="s">
        <v>1262</v>
      </c>
      <c r="C21" s="479" t="s">
        <v>1095</v>
      </c>
      <c r="D21" s="614" t="s">
        <v>1096</v>
      </c>
      <c r="E21" s="615"/>
      <c r="F21" s="615"/>
      <c r="H21" s="602"/>
      <c r="I21" s="29" t="s">
        <v>1262</v>
      </c>
      <c r="J21" s="479" t="s">
        <v>1261</v>
      </c>
      <c r="K21" s="614" t="s">
        <v>1274</v>
      </c>
      <c r="L21" s="615"/>
      <c r="M21" s="615"/>
    </row>
    <row r="22" spans="1:13" ht="15" customHeight="1" thickTop="1" thickBot="1" x14ac:dyDescent="0.2">
      <c r="A22" s="602"/>
      <c r="B22" s="29"/>
      <c r="C22" s="625" t="s">
        <v>1232</v>
      </c>
      <c r="D22" s="615"/>
      <c r="E22" s="615"/>
      <c r="F22" s="615"/>
      <c r="H22" s="602"/>
      <c r="I22" s="29"/>
      <c r="J22" s="625" t="s">
        <v>1275</v>
      </c>
      <c r="K22" s="615"/>
      <c r="L22" s="615"/>
      <c r="M22" s="615"/>
    </row>
    <row r="23" spans="1:13" ht="14.25" thickTop="1" x14ac:dyDescent="0.15">
      <c r="A23" s="603"/>
      <c r="B23" s="29" t="s">
        <v>1106</v>
      </c>
      <c r="C23" s="480"/>
      <c r="D23" s="480"/>
      <c r="E23" s="480"/>
      <c r="F23" s="480"/>
      <c r="H23" s="603"/>
      <c r="I23" s="29" t="s">
        <v>1106</v>
      </c>
      <c r="J23" s="480"/>
      <c r="K23" s="480"/>
      <c r="L23" s="480"/>
      <c r="M23" s="480"/>
    </row>
    <row r="24" spans="1:13" ht="14.25" thickBot="1" x14ac:dyDescent="0.2">
      <c r="A24" s="601" t="s">
        <v>1104</v>
      </c>
      <c r="B24" s="483" t="s">
        <v>1106</v>
      </c>
      <c r="C24" s="19"/>
      <c r="D24" s="19"/>
      <c r="E24" s="19"/>
      <c r="F24" s="19"/>
      <c r="H24" s="601" t="s">
        <v>1229</v>
      </c>
      <c r="I24" s="483" t="s">
        <v>1106</v>
      </c>
      <c r="J24" s="19"/>
      <c r="K24" s="19"/>
      <c r="L24" s="19"/>
      <c r="M24" s="19"/>
    </row>
    <row r="25" spans="1:13" ht="15" customHeight="1" thickTop="1" thickBot="1" x14ac:dyDescent="0.2">
      <c r="A25" s="602"/>
      <c r="B25" s="29" t="s">
        <v>1263</v>
      </c>
      <c r="C25" s="478" t="s">
        <v>1154</v>
      </c>
      <c r="D25" s="616" t="s">
        <v>1090</v>
      </c>
      <c r="E25" s="617"/>
      <c r="F25" s="617"/>
      <c r="H25" s="602"/>
      <c r="I25" s="29" t="s">
        <v>1263</v>
      </c>
      <c r="J25" s="478" t="s">
        <v>1234</v>
      </c>
      <c r="K25" s="616" t="s">
        <v>1276</v>
      </c>
      <c r="L25" s="617"/>
      <c r="M25" s="617"/>
    </row>
    <row r="26" spans="1:13" ht="15" thickTop="1" thickBot="1" x14ac:dyDescent="0.2">
      <c r="A26" s="602"/>
      <c r="B26" s="29" t="s">
        <v>1107</v>
      </c>
      <c r="H26" s="602"/>
      <c r="I26" s="29" t="s">
        <v>1107</v>
      </c>
    </row>
    <row r="27" spans="1:13" ht="15" customHeight="1" thickTop="1" thickBot="1" x14ac:dyDescent="0.2">
      <c r="A27" s="602"/>
      <c r="B27" s="29" t="s">
        <v>1264</v>
      </c>
      <c r="C27" s="478" t="s">
        <v>1154</v>
      </c>
      <c r="D27" s="616" t="s">
        <v>1091</v>
      </c>
      <c r="E27" s="617"/>
      <c r="F27" s="617"/>
      <c r="H27" s="602"/>
      <c r="I27" s="29" t="s">
        <v>1264</v>
      </c>
      <c r="J27" s="478" t="s">
        <v>1233</v>
      </c>
      <c r="K27" s="616" t="s">
        <v>1235</v>
      </c>
      <c r="L27" s="617"/>
      <c r="M27" s="617"/>
    </row>
    <row r="28" spans="1:13" ht="15" thickTop="1" thickBot="1" x14ac:dyDescent="0.2">
      <c r="A28" s="602"/>
      <c r="B28" s="29" t="s">
        <v>1107</v>
      </c>
      <c r="H28" s="602"/>
      <c r="I28" s="29" t="s">
        <v>1107</v>
      </c>
    </row>
    <row r="29" spans="1:13" ht="15" customHeight="1" thickTop="1" x14ac:dyDescent="0.15">
      <c r="A29" s="602"/>
      <c r="B29" s="618" t="s">
        <v>1265</v>
      </c>
      <c r="C29" s="482" t="s">
        <v>1154</v>
      </c>
      <c r="D29" s="604" t="s">
        <v>1092</v>
      </c>
      <c r="E29" s="605"/>
      <c r="F29" s="605"/>
      <c r="H29" s="602"/>
      <c r="I29" s="618" t="s">
        <v>1265</v>
      </c>
      <c r="J29" s="482" t="s">
        <v>1233</v>
      </c>
      <c r="K29" s="604" t="s">
        <v>1277</v>
      </c>
      <c r="L29" s="605"/>
      <c r="M29" s="605"/>
    </row>
    <row r="30" spans="1:13" ht="15" customHeight="1" thickBot="1" x14ac:dyDescent="0.2">
      <c r="A30" s="602"/>
      <c r="B30" s="618"/>
      <c r="C30" s="606" t="s">
        <v>1236</v>
      </c>
      <c r="D30" s="606"/>
      <c r="E30" s="607"/>
      <c r="F30" s="607"/>
      <c r="H30" s="602"/>
      <c r="I30" s="618"/>
      <c r="J30" s="606" t="s">
        <v>1237</v>
      </c>
      <c r="K30" s="606"/>
      <c r="L30" s="607"/>
      <c r="M30" s="607"/>
    </row>
    <row r="31" spans="1:13" ht="5.0999999999999996" customHeight="1" thickTop="1" thickBot="1" x14ac:dyDescent="0.2">
      <c r="A31" s="602"/>
      <c r="B31" s="618"/>
      <c r="H31" s="602"/>
      <c r="I31" s="618"/>
    </row>
    <row r="32" spans="1:13" ht="15" customHeight="1" thickTop="1" x14ac:dyDescent="0.15">
      <c r="A32" s="602"/>
      <c r="B32" s="618"/>
      <c r="C32" s="482" t="s">
        <v>254</v>
      </c>
      <c r="D32" s="604" t="s">
        <v>1092</v>
      </c>
      <c r="E32" s="605"/>
      <c r="F32" s="605"/>
      <c r="H32" s="602"/>
      <c r="I32" s="618"/>
      <c r="J32" s="482" t="s">
        <v>1238</v>
      </c>
      <c r="K32" s="604" t="s">
        <v>1278</v>
      </c>
      <c r="L32" s="605"/>
      <c r="M32" s="605"/>
    </row>
    <row r="33" spans="1:13" ht="15" customHeight="1" thickBot="1" x14ac:dyDescent="0.2">
      <c r="A33" s="602"/>
      <c r="B33" s="618"/>
      <c r="C33" s="606" t="s">
        <v>1239</v>
      </c>
      <c r="D33" s="606"/>
      <c r="E33" s="606"/>
      <c r="F33" s="607"/>
      <c r="H33" s="602"/>
      <c r="I33" s="618"/>
      <c r="J33" s="606" t="s">
        <v>1279</v>
      </c>
      <c r="K33" s="606"/>
      <c r="L33" s="606"/>
      <c r="M33" s="607"/>
    </row>
    <row r="34" spans="1:13" ht="5.0999999999999996" customHeight="1" thickTop="1" thickBot="1" x14ac:dyDescent="0.2">
      <c r="A34" s="602"/>
      <c r="B34" s="618"/>
      <c r="H34" s="602"/>
      <c r="I34" s="618"/>
    </row>
    <row r="35" spans="1:13" ht="31.5" customHeight="1" thickTop="1" x14ac:dyDescent="0.15">
      <c r="A35" s="602"/>
      <c r="B35" s="618"/>
      <c r="C35" s="619" t="s">
        <v>1093</v>
      </c>
      <c r="D35" s="608" t="s">
        <v>1092</v>
      </c>
      <c r="E35" s="609"/>
      <c r="F35" s="610"/>
      <c r="H35" s="602"/>
      <c r="I35" s="618"/>
      <c r="J35" s="619" t="s">
        <v>1280</v>
      </c>
      <c r="K35" s="608" t="s">
        <v>1371</v>
      </c>
      <c r="L35" s="609"/>
      <c r="M35" s="610"/>
    </row>
    <row r="36" spans="1:13" ht="31.5" customHeight="1" thickBot="1" x14ac:dyDescent="0.2">
      <c r="A36" s="602"/>
      <c r="B36" s="618"/>
      <c r="C36" s="620"/>
      <c r="D36" s="621"/>
      <c r="E36" s="622"/>
      <c r="F36" s="623"/>
      <c r="H36" s="602"/>
      <c r="I36" s="618"/>
      <c r="J36" s="620"/>
      <c r="K36" s="621"/>
      <c r="L36" s="622"/>
      <c r="M36" s="623"/>
    </row>
    <row r="37" spans="1:13" ht="15" customHeight="1" thickTop="1" thickBot="1" x14ac:dyDescent="0.2">
      <c r="A37" s="602"/>
      <c r="B37" s="29" t="s">
        <v>1107</v>
      </c>
      <c r="H37" s="602"/>
      <c r="I37" s="29" t="s">
        <v>1107</v>
      </c>
    </row>
    <row r="38" spans="1:13" ht="15" customHeight="1" thickTop="1" thickBot="1" x14ac:dyDescent="0.2">
      <c r="A38" s="602"/>
      <c r="B38" s="29" t="s">
        <v>1266</v>
      </c>
      <c r="C38" s="478" t="s">
        <v>1154</v>
      </c>
      <c r="D38" s="616" t="s">
        <v>1094</v>
      </c>
      <c r="E38" s="617"/>
      <c r="F38" s="617"/>
      <c r="H38" s="602"/>
      <c r="I38" s="29" t="s">
        <v>1266</v>
      </c>
      <c r="J38" s="478" t="s">
        <v>1234</v>
      </c>
      <c r="K38" s="616" t="s">
        <v>1240</v>
      </c>
      <c r="L38" s="617"/>
      <c r="M38" s="617"/>
    </row>
    <row r="39" spans="1:13" ht="14.25" thickTop="1" x14ac:dyDescent="0.15">
      <c r="A39" s="603"/>
      <c r="B39" s="484" t="s">
        <v>1106</v>
      </c>
      <c r="C39" s="480"/>
      <c r="D39" s="480"/>
      <c r="E39" s="480"/>
      <c r="F39" s="480"/>
      <c r="H39" s="603"/>
      <c r="I39" s="484" t="s">
        <v>1106</v>
      </c>
      <c r="J39" s="480"/>
      <c r="K39" s="480"/>
      <c r="L39" s="480"/>
      <c r="M39" s="480"/>
    </row>
    <row r="40" spans="1:13" ht="14.25" customHeight="1" thickBot="1" x14ac:dyDescent="0.2">
      <c r="A40" s="601" t="s">
        <v>1105</v>
      </c>
      <c r="B40" s="29" t="s">
        <v>1107</v>
      </c>
      <c r="C40" s="19"/>
      <c r="D40" s="19"/>
      <c r="E40" s="19"/>
      <c r="F40" s="19"/>
      <c r="H40" s="601" t="s">
        <v>1230</v>
      </c>
      <c r="I40" s="29" t="s">
        <v>1107</v>
      </c>
      <c r="J40" s="19"/>
      <c r="K40" s="19"/>
      <c r="L40" s="19"/>
      <c r="M40" s="19"/>
    </row>
    <row r="41" spans="1:13" ht="14.25" customHeight="1" thickTop="1" x14ac:dyDescent="0.15">
      <c r="A41" s="602"/>
      <c r="B41" s="29" t="s">
        <v>1267</v>
      </c>
      <c r="C41" s="482" t="s">
        <v>1154</v>
      </c>
      <c r="D41" s="604" t="s">
        <v>1101</v>
      </c>
      <c r="E41" s="605"/>
      <c r="F41" s="605"/>
      <c r="H41" s="602"/>
      <c r="I41" s="29" t="s">
        <v>1267</v>
      </c>
      <c r="J41" s="482" t="s">
        <v>1234</v>
      </c>
      <c r="K41" s="604" t="s">
        <v>1281</v>
      </c>
      <c r="L41" s="605"/>
      <c r="M41" s="605"/>
    </row>
    <row r="42" spans="1:13" ht="30" customHeight="1" thickBot="1" x14ac:dyDescent="0.2">
      <c r="A42" s="602"/>
      <c r="B42" s="29"/>
      <c r="C42" s="606" t="s">
        <v>1098</v>
      </c>
      <c r="D42" s="606"/>
      <c r="E42" s="606"/>
      <c r="F42" s="607"/>
      <c r="H42" s="602"/>
      <c r="I42" s="29"/>
      <c r="J42" s="606" t="s">
        <v>1339</v>
      </c>
      <c r="K42" s="606"/>
      <c r="L42" s="606"/>
      <c r="M42" s="607"/>
    </row>
    <row r="43" spans="1:13" ht="15" thickTop="1" thickBot="1" x14ac:dyDescent="0.2">
      <c r="A43" s="602"/>
      <c r="B43" s="29" t="s">
        <v>1107</v>
      </c>
      <c r="H43" s="602"/>
      <c r="I43" s="29" t="s">
        <v>1107</v>
      </c>
    </row>
    <row r="44" spans="1:13" ht="28.5" customHeight="1" thickTop="1" thickBot="1" x14ac:dyDescent="0.2">
      <c r="A44" s="602"/>
      <c r="B44" s="29" t="s">
        <v>1268</v>
      </c>
      <c r="C44" s="481" t="s">
        <v>1097</v>
      </c>
      <c r="D44" s="608" t="s">
        <v>1099</v>
      </c>
      <c r="E44" s="609"/>
      <c r="F44" s="610"/>
      <c r="H44" s="602"/>
      <c r="I44" s="29" t="s">
        <v>1268</v>
      </c>
      <c r="J44" s="481" t="s">
        <v>1241</v>
      </c>
      <c r="K44" s="608" t="s">
        <v>1282</v>
      </c>
      <c r="L44" s="609"/>
      <c r="M44" s="610"/>
    </row>
    <row r="45" spans="1:13" ht="15" customHeight="1" thickTop="1" thickBot="1" x14ac:dyDescent="0.2">
      <c r="A45" s="602"/>
      <c r="B45" s="29"/>
      <c r="C45" s="611" t="s">
        <v>1242</v>
      </c>
      <c r="D45" s="612"/>
      <c r="E45" s="612"/>
      <c r="F45" s="613"/>
      <c r="H45" s="602"/>
      <c r="I45" s="29"/>
      <c r="J45" s="611" t="s">
        <v>1243</v>
      </c>
      <c r="K45" s="612"/>
      <c r="L45" s="612"/>
      <c r="M45" s="613"/>
    </row>
    <row r="46" spans="1:13" ht="15" thickTop="1" thickBot="1" x14ac:dyDescent="0.2">
      <c r="A46" s="602"/>
      <c r="B46" s="29" t="s">
        <v>1107</v>
      </c>
      <c r="H46" s="602"/>
      <c r="I46" s="29" t="s">
        <v>1107</v>
      </c>
    </row>
    <row r="47" spans="1:13" ht="28.5" thickTop="1" thickBot="1" x14ac:dyDescent="0.2">
      <c r="A47" s="602"/>
      <c r="B47" s="29" t="s">
        <v>1269</v>
      </c>
      <c r="C47" s="479" t="s">
        <v>1100</v>
      </c>
      <c r="D47" s="614" t="s">
        <v>1102</v>
      </c>
      <c r="E47" s="615"/>
      <c r="F47" s="615"/>
      <c r="H47" s="602"/>
      <c r="I47" s="29" t="s">
        <v>1269</v>
      </c>
      <c r="J47" s="479" t="s">
        <v>1247</v>
      </c>
      <c r="K47" s="614" t="s">
        <v>1283</v>
      </c>
      <c r="L47" s="615"/>
      <c r="M47" s="615"/>
    </row>
    <row r="48" spans="1:13" ht="14.25" thickTop="1" x14ac:dyDescent="0.15">
      <c r="A48" s="603"/>
      <c r="B48" s="484"/>
      <c r="C48" s="480"/>
      <c r="D48" s="480"/>
      <c r="E48" s="480"/>
      <c r="F48" s="480"/>
      <c r="H48" s="603"/>
      <c r="I48" s="484"/>
      <c r="J48" s="480"/>
      <c r="K48" s="480"/>
      <c r="L48" s="480"/>
      <c r="M48" s="480"/>
    </row>
    <row r="49" spans="1:9" x14ac:dyDescent="0.15">
      <c r="A49" s="24"/>
      <c r="B49" s="5"/>
      <c r="H49" s="24"/>
      <c r="I49" s="5"/>
    </row>
  </sheetData>
  <sheetProtection sheet="1" selectLockedCells="1" selectUnlockedCells="1"/>
  <mergeCells count="72">
    <mergeCell ref="D25:F25"/>
    <mergeCell ref="A17:F17"/>
    <mergeCell ref="D35:F36"/>
    <mergeCell ref="C33:F33"/>
    <mergeCell ref="D27:F27"/>
    <mergeCell ref="A40:A48"/>
    <mergeCell ref="A24:A39"/>
    <mergeCell ref="A18:A23"/>
    <mergeCell ref="F8:F10"/>
    <mergeCell ref="D47:F47"/>
    <mergeCell ref="C45:F45"/>
    <mergeCell ref="D44:F44"/>
    <mergeCell ref="C42:F42"/>
    <mergeCell ref="D41:F41"/>
    <mergeCell ref="D32:F32"/>
    <mergeCell ref="C30:F30"/>
    <mergeCell ref="D38:F38"/>
    <mergeCell ref="D21:F21"/>
    <mergeCell ref="D29:F29"/>
    <mergeCell ref="B29:B36"/>
    <mergeCell ref="C35:C36"/>
    <mergeCell ref="A1:F1"/>
    <mergeCell ref="C22:F22"/>
    <mergeCell ref="D4:D5"/>
    <mergeCell ref="A3:B3"/>
    <mergeCell ref="F5:F7"/>
    <mergeCell ref="A4:B7"/>
    <mergeCell ref="E4:E6"/>
    <mergeCell ref="E8:E10"/>
    <mergeCell ref="A8:B11"/>
    <mergeCell ref="A12:B13"/>
    <mergeCell ref="D12:D13"/>
    <mergeCell ref="D8:D11"/>
    <mergeCell ref="F12:F13"/>
    <mergeCell ref="D19:F19"/>
    <mergeCell ref="A14:F15"/>
    <mergeCell ref="H1:M1"/>
    <mergeCell ref="H3:I3"/>
    <mergeCell ref="H4:I7"/>
    <mergeCell ref="K4:K5"/>
    <mergeCell ref="L4:L6"/>
    <mergeCell ref="M5:M7"/>
    <mergeCell ref="H8:I11"/>
    <mergeCell ref="K8:K11"/>
    <mergeCell ref="L8:L10"/>
    <mergeCell ref="M8:M10"/>
    <mergeCell ref="H12:I13"/>
    <mergeCell ref="K12:K13"/>
    <mergeCell ref="M12:M13"/>
    <mergeCell ref="K35:M36"/>
    <mergeCell ref="K38:M38"/>
    <mergeCell ref="H17:M17"/>
    <mergeCell ref="H18:H23"/>
    <mergeCell ref="K19:M19"/>
    <mergeCell ref="K21:M21"/>
    <mergeCell ref="J22:M22"/>
    <mergeCell ref="H14:M15"/>
    <mergeCell ref="H40:H48"/>
    <mergeCell ref="K41:M41"/>
    <mergeCell ref="J42:M42"/>
    <mergeCell ref="K44:M44"/>
    <mergeCell ref="J45:M45"/>
    <mergeCell ref="K47:M47"/>
    <mergeCell ref="H24:H39"/>
    <mergeCell ref="K25:M25"/>
    <mergeCell ref="K27:M27"/>
    <mergeCell ref="I29:I36"/>
    <mergeCell ref="K29:M29"/>
    <mergeCell ref="J30:M30"/>
    <mergeCell ref="K32:M32"/>
    <mergeCell ref="J33:M33"/>
    <mergeCell ref="J35:J36"/>
  </mergeCells>
  <phoneticPr fontId="2"/>
  <printOptions horizontalCentered="1"/>
  <pageMargins left="0.75" right="0.75" top="1" bottom="1" header="0.3" footer="0.3"/>
  <pageSetup paperSize="9" scale="72" fitToHeight="0"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pageSetUpPr fitToPage="1"/>
  </sheetPr>
  <dimension ref="A1:R442"/>
  <sheetViews>
    <sheetView showGridLines="0" topLeftCell="A52" zoomScaleNormal="100" zoomScaleSheetLayoutView="50" workbookViewId="0">
      <selection activeCell="C65" sqref="C65"/>
    </sheetView>
  </sheetViews>
  <sheetFormatPr defaultColWidth="13" defaultRowHeight="13.5" x14ac:dyDescent="0.15"/>
  <cols>
    <col min="1" max="1" width="3.625" style="12" customWidth="1"/>
    <col min="2" max="2" width="3.625" style="5" customWidth="1"/>
    <col min="3" max="9" width="30.625" style="12" customWidth="1"/>
    <col min="10" max="12" width="23.625" style="12" customWidth="1"/>
    <col min="13" max="13" width="12.125" style="12" bestFit="1" customWidth="1"/>
    <col min="14" max="14" width="10.125" style="12" bestFit="1" customWidth="1"/>
    <col min="15" max="15" width="9.125" style="12" bestFit="1" customWidth="1"/>
    <col min="16" max="16" width="9.625" style="12" bestFit="1" customWidth="1"/>
    <col min="17" max="17" width="2.375" style="12" bestFit="1" customWidth="1"/>
    <col min="18" max="18" width="3.5" style="12" bestFit="1" customWidth="1"/>
    <col min="19" max="19" width="14.5" style="12" customWidth="1"/>
    <col min="20" max="20" width="12.625" style="12" bestFit="1" customWidth="1"/>
    <col min="21" max="23" width="12.125" style="12" customWidth="1"/>
    <col min="24" max="24" width="12" style="12" customWidth="1"/>
    <col min="25" max="25" width="4.125" style="12" customWidth="1"/>
    <col min="26" max="16384" width="13" style="12"/>
  </cols>
  <sheetData>
    <row r="1" spans="1:13" x14ac:dyDescent="0.15">
      <c r="A1" s="663" t="s">
        <v>35</v>
      </c>
      <c r="B1" s="663"/>
      <c r="C1" s="663"/>
      <c r="D1" s="663"/>
      <c r="E1" s="663"/>
      <c r="F1" s="663"/>
      <c r="G1" s="663"/>
      <c r="H1" s="663"/>
      <c r="I1" s="663"/>
      <c r="J1" s="663"/>
      <c r="K1" s="663"/>
      <c r="L1" s="663"/>
      <c r="M1" s="663"/>
    </row>
    <row r="3" spans="1:13" x14ac:dyDescent="0.15">
      <c r="B3" s="664" t="s">
        <v>59</v>
      </c>
      <c r="C3" s="664"/>
      <c r="D3" s="664"/>
      <c r="E3" s="664"/>
      <c r="F3" s="664"/>
      <c r="G3" s="664"/>
      <c r="H3" s="664"/>
      <c r="I3" s="664"/>
      <c r="J3" s="664"/>
      <c r="K3" s="664"/>
      <c r="L3" s="664"/>
    </row>
    <row r="4" spans="1:13" x14ac:dyDescent="0.15">
      <c r="B4" s="664" t="s">
        <v>34</v>
      </c>
      <c r="C4" s="664"/>
      <c r="D4" s="664"/>
      <c r="E4" s="664"/>
      <c r="F4" s="664"/>
      <c r="G4" s="664"/>
      <c r="H4" s="664"/>
      <c r="I4" s="664"/>
      <c r="J4" s="664"/>
      <c r="K4" s="664"/>
      <c r="L4" s="664"/>
    </row>
    <row r="5" spans="1:13" x14ac:dyDescent="0.15">
      <c r="B5" s="664" t="s">
        <v>60</v>
      </c>
      <c r="C5" s="664"/>
      <c r="D5" s="664"/>
      <c r="E5" s="664"/>
      <c r="F5" s="664"/>
      <c r="G5" s="664"/>
      <c r="H5" s="664"/>
      <c r="I5" s="664"/>
      <c r="J5" s="664"/>
      <c r="K5" s="664"/>
      <c r="L5" s="664"/>
    </row>
    <row r="6" spans="1:13" x14ac:dyDescent="0.15">
      <c r="B6" s="664" t="s">
        <v>9</v>
      </c>
      <c r="C6" s="664"/>
      <c r="D6" s="664"/>
      <c r="E6" s="664"/>
      <c r="F6" s="664"/>
      <c r="G6" s="664"/>
      <c r="H6" s="664"/>
      <c r="I6" s="664"/>
      <c r="J6" s="664"/>
      <c r="K6" s="664"/>
      <c r="L6" s="664"/>
    </row>
    <row r="7" spans="1:13" x14ac:dyDescent="0.15">
      <c r="B7" s="664" t="s">
        <v>10</v>
      </c>
      <c r="C7" s="664"/>
      <c r="D7" s="664"/>
      <c r="E7" s="664"/>
      <c r="F7" s="664"/>
      <c r="G7" s="664"/>
      <c r="H7" s="664"/>
      <c r="I7" s="664"/>
      <c r="J7" s="664"/>
      <c r="K7" s="664"/>
      <c r="L7" s="664"/>
    </row>
    <row r="9" spans="1:13" x14ac:dyDescent="0.15">
      <c r="C9" s="12" t="s">
        <v>358</v>
      </c>
    </row>
    <row r="10" spans="1:13" x14ac:dyDescent="0.15">
      <c r="B10" s="115">
        <v>0</v>
      </c>
      <c r="C10" s="80"/>
      <c r="D10" s="57"/>
    </row>
    <row r="11" spans="1:13" x14ac:dyDescent="0.15">
      <c r="B11" s="115">
        <v>1</v>
      </c>
      <c r="C11" s="85" t="s">
        <v>37</v>
      </c>
      <c r="D11" s="59" t="s">
        <v>39</v>
      </c>
    </row>
    <row r="12" spans="1:13" x14ac:dyDescent="0.15">
      <c r="B12" s="115">
        <v>2</v>
      </c>
      <c r="C12" s="95" t="s">
        <v>181</v>
      </c>
      <c r="D12" s="58" t="s">
        <v>13</v>
      </c>
    </row>
    <row r="14" spans="1:13" x14ac:dyDescent="0.15">
      <c r="C14" s="12" t="s">
        <v>359</v>
      </c>
    </row>
    <row r="15" spans="1:13" x14ac:dyDescent="0.15">
      <c r="B15" s="115">
        <v>0</v>
      </c>
      <c r="C15" s="98"/>
    </row>
    <row r="16" spans="1:13" x14ac:dyDescent="0.15">
      <c r="B16" s="115">
        <v>1</v>
      </c>
      <c r="C16" s="135" t="s">
        <v>28</v>
      </c>
    </row>
    <row r="17" spans="2:3" x14ac:dyDescent="0.15">
      <c r="B17" s="115">
        <v>2</v>
      </c>
      <c r="C17" s="101" t="s">
        <v>181</v>
      </c>
    </row>
    <row r="19" spans="2:3" x14ac:dyDescent="0.15">
      <c r="C19" s="12" t="s">
        <v>360</v>
      </c>
    </row>
    <row r="20" spans="2:3" x14ac:dyDescent="0.15">
      <c r="B20" s="115">
        <v>0</v>
      </c>
      <c r="C20" s="66"/>
    </row>
    <row r="21" spans="2:3" x14ac:dyDescent="0.15">
      <c r="B21" s="115">
        <v>1</v>
      </c>
      <c r="C21" s="63" t="s">
        <v>91</v>
      </c>
    </row>
    <row r="22" spans="2:3" x14ac:dyDescent="0.15">
      <c r="B22" s="115">
        <v>2</v>
      </c>
      <c r="C22" s="63" t="s">
        <v>1128</v>
      </c>
    </row>
    <row r="23" spans="2:3" x14ac:dyDescent="0.15">
      <c r="B23" s="115">
        <v>3</v>
      </c>
      <c r="C23" s="63" t="s">
        <v>58</v>
      </c>
    </row>
    <row r="24" spans="2:3" x14ac:dyDescent="0.15">
      <c r="B24" s="115">
        <v>4</v>
      </c>
      <c r="C24" s="63" t="s">
        <v>851</v>
      </c>
    </row>
    <row r="25" spans="2:3" x14ac:dyDescent="0.15">
      <c r="B25" s="115">
        <v>5</v>
      </c>
      <c r="C25" s="63" t="s">
        <v>57</v>
      </c>
    </row>
    <row r="26" spans="2:3" x14ac:dyDescent="0.15">
      <c r="B26" s="115">
        <v>6</v>
      </c>
      <c r="C26" s="64" t="s">
        <v>64</v>
      </c>
    </row>
    <row r="28" spans="2:3" x14ac:dyDescent="0.15">
      <c r="C28" s="12" t="s">
        <v>362</v>
      </c>
    </row>
    <row r="29" spans="2:3" x14ac:dyDescent="0.15">
      <c r="B29" s="115">
        <v>0</v>
      </c>
      <c r="C29" s="116"/>
    </row>
    <row r="30" spans="2:3" x14ac:dyDescent="0.15">
      <c r="B30" s="115">
        <v>1</v>
      </c>
      <c r="C30" s="136" t="s">
        <v>780</v>
      </c>
    </row>
    <row r="31" spans="2:3" x14ac:dyDescent="0.15">
      <c r="B31" s="115">
        <v>2</v>
      </c>
      <c r="C31" s="100" t="s">
        <v>129</v>
      </c>
    </row>
    <row r="32" spans="2:3" x14ac:dyDescent="0.15">
      <c r="B32" s="115">
        <v>3</v>
      </c>
      <c r="C32" s="100" t="s">
        <v>355</v>
      </c>
    </row>
    <row r="33" spans="2:4" x14ac:dyDescent="0.15">
      <c r="B33" s="115">
        <v>4</v>
      </c>
      <c r="C33" s="100" t="s">
        <v>767</v>
      </c>
    </row>
    <row r="34" spans="2:4" x14ac:dyDescent="0.15">
      <c r="B34" s="115">
        <v>5</v>
      </c>
      <c r="C34" s="100" t="s">
        <v>107</v>
      </c>
    </row>
    <row r="35" spans="2:4" x14ac:dyDescent="0.15">
      <c r="B35" s="115">
        <v>6</v>
      </c>
      <c r="C35" s="99" t="s">
        <v>589</v>
      </c>
    </row>
    <row r="36" spans="2:4" x14ac:dyDescent="0.15">
      <c r="B36" s="115">
        <v>7</v>
      </c>
      <c r="C36" s="100" t="s">
        <v>11</v>
      </c>
    </row>
    <row r="37" spans="2:4" x14ac:dyDescent="0.15">
      <c r="B37" s="115">
        <v>8</v>
      </c>
      <c r="C37" s="100" t="s">
        <v>12</v>
      </c>
    </row>
    <row r="38" spans="2:4" x14ac:dyDescent="0.15">
      <c r="B38" s="115">
        <v>9</v>
      </c>
      <c r="C38" s="101" t="s">
        <v>6</v>
      </c>
    </row>
    <row r="39" spans="2:4" x14ac:dyDescent="0.15">
      <c r="B39" s="12"/>
    </row>
    <row r="40" spans="2:4" x14ac:dyDescent="0.15">
      <c r="C40" s="12" t="s">
        <v>208</v>
      </c>
    </row>
    <row r="41" spans="2:4" x14ac:dyDescent="0.15">
      <c r="B41" s="5">
        <v>0</v>
      </c>
      <c r="C41" s="62"/>
      <c r="D41" s="62"/>
    </row>
    <row r="42" spans="2:4" x14ac:dyDescent="0.15">
      <c r="B42" s="5">
        <v>1</v>
      </c>
      <c r="C42" s="63" t="s">
        <v>183</v>
      </c>
      <c r="D42" s="63" t="s">
        <v>1034</v>
      </c>
    </row>
    <row r="43" spans="2:4" x14ac:dyDescent="0.15">
      <c r="B43" s="5">
        <v>3</v>
      </c>
      <c r="C43" s="63" t="s">
        <v>184</v>
      </c>
      <c r="D43" s="63" t="s">
        <v>1035</v>
      </c>
    </row>
    <row r="44" spans="2:4" x14ac:dyDescent="0.15">
      <c r="B44" s="5">
        <v>4</v>
      </c>
      <c r="C44" s="63" t="s">
        <v>587</v>
      </c>
      <c r="D44" s="63" t="s">
        <v>600</v>
      </c>
    </row>
    <row r="45" spans="2:4" x14ac:dyDescent="0.15">
      <c r="B45" s="5">
        <v>5</v>
      </c>
      <c r="C45" s="63" t="s">
        <v>371</v>
      </c>
      <c r="D45" s="63" t="s">
        <v>1032</v>
      </c>
    </row>
    <row r="46" spans="2:4" x14ac:dyDescent="0.15">
      <c r="B46" s="5">
        <v>6</v>
      </c>
      <c r="C46" s="63" t="s">
        <v>588</v>
      </c>
      <c r="D46" s="63" t="s">
        <v>1033</v>
      </c>
    </row>
    <row r="47" spans="2:4" x14ac:dyDescent="0.15">
      <c r="B47" s="5">
        <v>7</v>
      </c>
      <c r="C47" s="65" t="s">
        <v>1133</v>
      </c>
      <c r="D47" s="65" t="s">
        <v>1134</v>
      </c>
    </row>
    <row r="48" spans="2:4" x14ac:dyDescent="0.15">
      <c r="B48" s="5">
        <v>8</v>
      </c>
      <c r="C48" s="64"/>
      <c r="D48" s="64"/>
    </row>
    <row r="50" spans="2:4" x14ac:dyDescent="0.15">
      <c r="C50" s="12" t="s">
        <v>211</v>
      </c>
      <c r="D50" s="12" t="s">
        <v>1129</v>
      </c>
    </row>
    <row r="51" spans="2:4" x14ac:dyDescent="0.15">
      <c r="B51" s="5">
        <v>0</v>
      </c>
      <c r="C51" s="62"/>
      <c r="D51" s="62"/>
    </row>
    <row r="52" spans="2:4" x14ac:dyDescent="0.15">
      <c r="B52" s="5">
        <v>1</v>
      </c>
      <c r="C52" s="63" t="s">
        <v>212</v>
      </c>
      <c r="D52" s="63" t="s">
        <v>212</v>
      </c>
    </row>
    <row r="53" spans="2:4" x14ac:dyDescent="0.15">
      <c r="B53" s="5">
        <v>2</v>
      </c>
      <c r="C53" s="63" t="s">
        <v>768</v>
      </c>
      <c r="D53" s="63" t="s">
        <v>768</v>
      </c>
    </row>
    <row r="54" spans="2:4" x14ac:dyDescent="0.15">
      <c r="B54" s="5">
        <v>3</v>
      </c>
      <c r="C54" s="63" t="s">
        <v>816</v>
      </c>
      <c r="D54" s="63" t="s">
        <v>816</v>
      </c>
    </row>
    <row r="55" spans="2:4" x14ac:dyDescent="0.15">
      <c r="B55" s="5">
        <v>4</v>
      </c>
      <c r="C55" s="65" t="s">
        <v>1131</v>
      </c>
      <c r="D55" s="65" t="s">
        <v>1130</v>
      </c>
    </row>
    <row r="56" spans="2:4" x14ac:dyDescent="0.15">
      <c r="B56" s="5">
        <v>5</v>
      </c>
      <c r="C56" s="65"/>
      <c r="D56" s="65" t="s">
        <v>1132</v>
      </c>
    </row>
    <row r="57" spans="2:4" x14ac:dyDescent="0.15">
      <c r="B57" s="5">
        <v>6</v>
      </c>
      <c r="C57" s="65"/>
      <c r="D57" s="65"/>
    </row>
    <row r="58" spans="2:4" x14ac:dyDescent="0.15">
      <c r="B58" s="5">
        <v>7</v>
      </c>
      <c r="C58" s="64"/>
      <c r="D58" s="64"/>
    </row>
    <row r="59" spans="2:4" x14ac:dyDescent="0.15">
      <c r="B59" s="12"/>
    </row>
    <row r="60" spans="2:4" x14ac:dyDescent="0.15">
      <c r="B60" s="12"/>
      <c r="C60" s="12" t="s">
        <v>906</v>
      </c>
    </row>
    <row r="61" spans="2:4" x14ac:dyDescent="0.15">
      <c r="B61" s="115">
        <v>0</v>
      </c>
      <c r="C61" s="98"/>
    </row>
    <row r="62" spans="2:4" x14ac:dyDescent="0.15">
      <c r="B62" s="115">
        <v>1</v>
      </c>
      <c r="C62" s="114">
        <v>2024</v>
      </c>
    </row>
    <row r="63" spans="2:4" x14ac:dyDescent="0.15">
      <c r="B63" s="115">
        <v>2</v>
      </c>
      <c r="C63" s="99">
        <v>2025</v>
      </c>
    </row>
    <row r="64" spans="2:4" x14ac:dyDescent="0.15">
      <c r="B64" s="115">
        <v>3</v>
      </c>
      <c r="C64" s="101">
        <v>2026</v>
      </c>
    </row>
    <row r="66" spans="2:8" x14ac:dyDescent="0.15">
      <c r="C66" s="12" t="s">
        <v>357</v>
      </c>
    </row>
    <row r="67" spans="2:8" x14ac:dyDescent="0.15">
      <c r="B67" s="115">
        <v>0</v>
      </c>
      <c r="C67" s="66"/>
    </row>
    <row r="68" spans="2:8" x14ac:dyDescent="0.15">
      <c r="B68" s="115">
        <v>1</v>
      </c>
      <c r="C68" s="67" t="s">
        <v>782</v>
      </c>
    </row>
    <row r="69" spans="2:8" x14ac:dyDescent="0.15">
      <c r="B69" s="115">
        <v>2</v>
      </c>
      <c r="C69" s="67" t="s">
        <v>783</v>
      </c>
    </row>
    <row r="70" spans="2:8" x14ac:dyDescent="0.15">
      <c r="B70" s="115">
        <v>3</v>
      </c>
      <c r="C70" s="67" t="s">
        <v>57</v>
      </c>
    </row>
    <row r="71" spans="2:8" x14ac:dyDescent="0.15">
      <c r="B71" s="115">
        <v>4</v>
      </c>
      <c r="C71" s="67" t="s">
        <v>14</v>
      </c>
    </row>
    <row r="72" spans="2:8" x14ac:dyDescent="0.15">
      <c r="B72" s="115">
        <v>5</v>
      </c>
      <c r="C72" s="64"/>
    </row>
    <row r="74" spans="2:8" x14ac:dyDescent="0.15">
      <c r="C74" s="12" t="s">
        <v>356</v>
      </c>
    </row>
    <row r="75" spans="2:8" x14ac:dyDescent="0.15">
      <c r="B75" s="115">
        <v>0</v>
      </c>
      <c r="C75" s="117"/>
    </row>
    <row r="76" spans="2:8" x14ac:dyDescent="0.15">
      <c r="B76" s="115">
        <v>1</v>
      </c>
      <c r="C76" s="138" t="s">
        <v>20</v>
      </c>
    </row>
    <row r="77" spans="2:8" x14ac:dyDescent="0.15">
      <c r="B77" s="115">
        <v>2</v>
      </c>
      <c r="C77" s="101" t="s">
        <v>15</v>
      </c>
    </row>
    <row r="79" spans="2:8" x14ac:dyDescent="0.15">
      <c r="C79" s="12" t="s">
        <v>590</v>
      </c>
    </row>
    <row r="80" spans="2:8" x14ac:dyDescent="0.15">
      <c r="C80" s="12" t="s">
        <v>183</v>
      </c>
      <c r="D80" s="12" t="s">
        <v>370</v>
      </c>
      <c r="E80" s="12" t="s">
        <v>372</v>
      </c>
      <c r="F80" s="12" t="s">
        <v>371</v>
      </c>
      <c r="G80" s="12" t="s">
        <v>588</v>
      </c>
      <c r="H80" s="12" t="s">
        <v>1144</v>
      </c>
    </row>
    <row r="81" spans="2:8" x14ac:dyDescent="0.15">
      <c r="B81" s="5">
        <v>1</v>
      </c>
      <c r="C81" s="66" t="s">
        <v>278</v>
      </c>
      <c r="D81" s="66" t="s">
        <v>278</v>
      </c>
      <c r="E81" s="66" t="s">
        <v>405</v>
      </c>
      <c r="F81" s="66" t="s">
        <v>278</v>
      </c>
      <c r="G81" s="66" t="s">
        <v>1136</v>
      </c>
      <c r="H81" s="66" t="s">
        <v>170</v>
      </c>
    </row>
    <row r="82" spans="2:8" x14ac:dyDescent="0.15">
      <c r="B82" s="5">
        <v>2</v>
      </c>
      <c r="C82" s="67" t="s">
        <v>279</v>
      </c>
      <c r="D82" s="67" t="s">
        <v>307</v>
      </c>
      <c r="E82" s="67" t="s">
        <v>407</v>
      </c>
      <c r="F82" s="67" t="s">
        <v>279</v>
      </c>
      <c r="G82" s="67" t="s">
        <v>734</v>
      </c>
      <c r="H82" s="67" t="s">
        <v>170</v>
      </c>
    </row>
    <row r="83" spans="2:8" x14ac:dyDescent="0.15">
      <c r="B83" s="5">
        <v>3</v>
      </c>
      <c r="C83" s="67" t="s">
        <v>304</v>
      </c>
      <c r="D83" s="67" t="s">
        <v>280</v>
      </c>
      <c r="E83" s="67" t="s">
        <v>409</v>
      </c>
      <c r="F83" s="67" t="s">
        <v>425</v>
      </c>
      <c r="G83" s="67" t="s">
        <v>281</v>
      </c>
      <c r="H83" s="67" t="s">
        <v>170</v>
      </c>
    </row>
    <row r="84" spans="2:8" x14ac:dyDescent="0.15">
      <c r="B84" s="5">
        <v>4</v>
      </c>
      <c r="C84" s="67" t="s">
        <v>282</v>
      </c>
      <c r="D84" s="67" t="s">
        <v>281</v>
      </c>
      <c r="E84" s="67" t="s">
        <v>411</v>
      </c>
      <c r="F84" s="67" t="s">
        <v>426</v>
      </c>
      <c r="G84" s="67" t="s">
        <v>276</v>
      </c>
      <c r="H84" s="67" t="s">
        <v>170</v>
      </c>
    </row>
    <row r="85" spans="2:8" x14ac:dyDescent="0.15">
      <c r="B85" s="5">
        <v>5</v>
      </c>
      <c r="C85" s="67" t="s">
        <v>283</v>
      </c>
      <c r="D85" s="67" t="s">
        <v>276</v>
      </c>
      <c r="E85" s="67" t="s">
        <v>282</v>
      </c>
      <c r="F85" s="67" t="s">
        <v>392</v>
      </c>
      <c r="G85" s="67" t="s">
        <v>388</v>
      </c>
      <c r="H85" s="67" t="s">
        <v>170</v>
      </c>
    </row>
    <row r="86" spans="2:8" x14ac:dyDescent="0.15">
      <c r="B86" s="5">
        <v>6</v>
      </c>
      <c r="C86" s="67" t="s">
        <v>206</v>
      </c>
      <c r="D86" s="67" t="s">
        <v>206</v>
      </c>
      <c r="E86" s="67" t="s">
        <v>283</v>
      </c>
      <c r="F86" s="67" t="s">
        <v>282</v>
      </c>
      <c r="G86" s="67" t="s">
        <v>717</v>
      </c>
      <c r="H86" s="67" t="s">
        <v>170</v>
      </c>
    </row>
    <row r="87" spans="2:8" x14ac:dyDescent="0.15">
      <c r="B87" s="5">
        <v>7</v>
      </c>
      <c r="C87" s="67" t="s">
        <v>272</v>
      </c>
      <c r="D87" s="67" t="s">
        <v>272</v>
      </c>
      <c r="E87" s="67" t="s">
        <v>413</v>
      </c>
      <c r="F87" s="67" t="s">
        <v>283</v>
      </c>
      <c r="G87" s="67" t="s">
        <v>287</v>
      </c>
      <c r="H87" s="67" t="s">
        <v>170</v>
      </c>
    </row>
    <row r="88" spans="2:8" x14ac:dyDescent="0.15">
      <c r="B88" s="5">
        <v>8</v>
      </c>
      <c r="C88" s="67" t="s">
        <v>273</v>
      </c>
      <c r="D88" s="67" t="s">
        <v>218</v>
      </c>
      <c r="E88" s="67" t="s">
        <v>272</v>
      </c>
      <c r="F88" s="67" t="s">
        <v>412</v>
      </c>
      <c r="G88" s="67" t="s">
        <v>1145</v>
      </c>
      <c r="H88" s="67" t="s">
        <v>170</v>
      </c>
    </row>
    <row r="89" spans="2:8" x14ac:dyDescent="0.15">
      <c r="B89" s="5">
        <v>9</v>
      </c>
      <c r="C89" s="67" t="s">
        <v>285</v>
      </c>
      <c r="D89" s="67" t="s">
        <v>284</v>
      </c>
      <c r="E89" s="67" t="s">
        <v>218</v>
      </c>
      <c r="F89" s="67" t="s">
        <v>272</v>
      </c>
      <c r="G89" s="67" t="s">
        <v>718</v>
      </c>
      <c r="H89" s="67" t="s">
        <v>170</v>
      </c>
    </row>
    <row r="90" spans="2:8" x14ac:dyDescent="0.15">
      <c r="B90" s="5">
        <v>10</v>
      </c>
      <c r="C90" s="67" t="s">
        <v>286</v>
      </c>
      <c r="D90" s="67" t="s">
        <v>274</v>
      </c>
      <c r="E90" s="67" t="s">
        <v>285</v>
      </c>
      <c r="F90" s="67" t="s">
        <v>273</v>
      </c>
      <c r="G90" s="67" t="s">
        <v>719</v>
      </c>
      <c r="H90" s="67" t="s">
        <v>170</v>
      </c>
    </row>
    <row r="91" spans="2:8" x14ac:dyDescent="0.15">
      <c r="B91" s="5">
        <v>11</v>
      </c>
      <c r="C91" s="67" t="s">
        <v>288</v>
      </c>
      <c r="D91" s="67" t="s">
        <v>287</v>
      </c>
      <c r="E91" s="67" t="s">
        <v>286</v>
      </c>
      <c r="F91" s="67" t="s">
        <v>389</v>
      </c>
      <c r="G91" s="67" t="s">
        <v>550</v>
      </c>
      <c r="H91" s="67" t="s">
        <v>170</v>
      </c>
    </row>
    <row r="92" spans="2:8" x14ac:dyDescent="0.15">
      <c r="B92" s="5">
        <v>12</v>
      </c>
      <c r="C92" s="67" t="s">
        <v>275</v>
      </c>
      <c r="D92" s="67" t="s">
        <v>268</v>
      </c>
      <c r="E92" s="67" t="s">
        <v>416</v>
      </c>
      <c r="F92" s="67" t="s">
        <v>390</v>
      </c>
      <c r="G92" s="67" t="s">
        <v>422</v>
      </c>
      <c r="H92" s="67" t="s">
        <v>170</v>
      </c>
    </row>
    <row r="93" spans="2:8" x14ac:dyDescent="0.15">
      <c r="B93" s="5">
        <v>13</v>
      </c>
      <c r="C93" s="67" t="s">
        <v>306</v>
      </c>
      <c r="D93" s="67" t="s">
        <v>267</v>
      </c>
      <c r="E93" s="67" t="s">
        <v>418</v>
      </c>
      <c r="F93" s="67" t="s">
        <v>288</v>
      </c>
      <c r="G93" s="67" t="s">
        <v>720</v>
      </c>
      <c r="H93" s="67" t="s">
        <v>170</v>
      </c>
    </row>
    <row r="94" spans="2:8" x14ac:dyDescent="0.15">
      <c r="B94" s="5">
        <v>14</v>
      </c>
      <c r="C94" s="67" t="s">
        <v>305</v>
      </c>
      <c r="D94" s="67" t="s">
        <v>265</v>
      </c>
      <c r="E94" s="67" t="s">
        <v>570</v>
      </c>
      <c r="F94" s="67" t="s">
        <v>289</v>
      </c>
      <c r="G94" s="67" t="s">
        <v>721</v>
      </c>
      <c r="H94" s="67" t="s">
        <v>170</v>
      </c>
    </row>
    <row r="95" spans="2:8" x14ac:dyDescent="0.15">
      <c r="B95" s="5">
        <v>15</v>
      </c>
      <c r="C95" s="67" t="s">
        <v>13</v>
      </c>
      <c r="D95" s="67" t="s">
        <v>290</v>
      </c>
      <c r="E95" s="67" t="s">
        <v>419</v>
      </c>
      <c r="F95" s="67" t="s">
        <v>391</v>
      </c>
      <c r="G95" s="67" t="s">
        <v>170</v>
      </c>
      <c r="H95" s="67" t="s">
        <v>170</v>
      </c>
    </row>
    <row r="96" spans="2:8" x14ac:dyDescent="0.15">
      <c r="B96" s="5">
        <v>16</v>
      </c>
      <c r="C96" s="67" t="s">
        <v>13</v>
      </c>
      <c r="D96" s="67" t="s">
        <v>308</v>
      </c>
      <c r="E96" s="67" t="s">
        <v>571</v>
      </c>
      <c r="F96" s="67" t="s">
        <v>421</v>
      </c>
      <c r="G96" s="67" t="s">
        <v>170</v>
      </c>
      <c r="H96" s="67" t="s">
        <v>170</v>
      </c>
    </row>
    <row r="97" spans="2:8" x14ac:dyDescent="0.15">
      <c r="B97" s="5">
        <v>17</v>
      </c>
      <c r="C97" s="67" t="s">
        <v>13</v>
      </c>
      <c r="D97" s="67" t="s">
        <v>266</v>
      </c>
      <c r="E97" s="67" t="s">
        <v>569</v>
      </c>
      <c r="F97" s="67" t="s">
        <v>1139</v>
      </c>
      <c r="G97" s="67" t="s">
        <v>170</v>
      </c>
      <c r="H97" s="67" t="s">
        <v>170</v>
      </c>
    </row>
    <row r="98" spans="2:8" x14ac:dyDescent="0.15">
      <c r="B98" s="5">
        <v>18</v>
      </c>
      <c r="C98" s="67" t="s">
        <v>13</v>
      </c>
      <c r="D98" s="67" t="s">
        <v>291</v>
      </c>
      <c r="E98" s="67" t="s">
        <v>439</v>
      </c>
      <c r="F98" s="67" t="s">
        <v>275</v>
      </c>
      <c r="G98" s="67" t="s">
        <v>170</v>
      </c>
      <c r="H98" s="67" t="s">
        <v>170</v>
      </c>
    </row>
    <row r="99" spans="2:8" x14ac:dyDescent="0.15">
      <c r="B99" s="5">
        <v>19</v>
      </c>
      <c r="C99" s="67" t="s">
        <v>13</v>
      </c>
      <c r="D99" s="67" t="s">
        <v>13</v>
      </c>
      <c r="E99" s="67" t="s">
        <v>420</v>
      </c>
      <c r="F99" s="67" t="s">
        <v>306</v>
      </c>
      <c r="G99" s="67" t="s">
        <v>170</v>
      </c>
      <c r="H99" s="67" t="s">
        <v>170</v>
      </c>
    </row>
    <row r="100" spans="2:8" x14ac:dyDescent="0.15">
      <c r="B100" s="5">
        <v>20</v>
      </c>
      <c r="C100" s="67" t="s">
        <v>13</v>
      </c>
      <c r="D100" s="67" t="s">
        <v>13</v>
      </c>
      <c r="E100" s="67" t="s">
        <v>1137</v>
      </c>
      <c r="F100" s="67" t="s">
        <v>305</v>
      </c>
      <c r="G100" s="67" t="s">
        <v>170</v>
      </c>
      <c r="H100" s="67" t="s">
        <v>170</v>
      </c>
    </row>
    <row r="101" spans="2:8" x14ac:dyDescent="0.15">
      <c r="B101" s="5">
        <v>21</v>
      </c>
      <c r="C101" s="67" t="s">
        <v>13</v>
      </c>
      <c r="D101" s="67" t="s">
        <v>424</v>
      </c>
      <c r="E101" s="67" t="s">
        <v>572</v>
      </c>
      <c r="F101" s="67" t="s">
        <v>13</v>
      </c>
      <c r="G101" s="67" t="s">
        <v>170</v>
      </c>
      <c r="H101" s="67" t="s">
        <v>170</v>
      </c>
    </row>
    <row r="102" spans="2:8" x14ac:dyDescent="0.15">
      <c r="B102" s="5">
        <v>22</v>
      </c>
      <c r="C102" s="67" t="s">
        <v>13</v>
      </c>
      <c r="D102" s="67" t="s">
        <v>13</v>
      </c>
      <c r="E102" s="67" t="s">
        <v>583</v>
      </c>
      <c r="F102" s="67" t="s">
        <v>13</v>
      </c>
      <c r="G102" s="67" t="s">
        <v>170</v>
      </c>
      <c r="H102" s="67" t="s">
        <v>170</v>
      </c>
    </row>
    <row r="103" spans="2:8" x14ac:dyDescent="0.15">
      <c r="B103" s="5">
        <v>23</v>
      </c>
      <c r="C103" s="67" t="s">
        <v>13</v>
      </c>
      <c r="D103" s="67" t="s">
        <v>13</v>
      </c>
      <c r="E103" s="67" t="s">
        <v>422</v>
      </c>
      <c r="F103" s="67" t="s">
        <v>13</v>
      </c>
      <c r="G103" s="67" t="s">
        <v>170</v>
      </c>
      <c r="H103" s="67" t="s">
        <v>170</v>
      </c>
    </row>
    <row r="104" spans="2:8" x14ac:dyDescent="0.15">
      <c r="B104" s="5">
        <v>24</v>
      </c>
      <c r="C104" s="67" t="s">
        <v>13</v>
      </c>
      <c r="D104" s="67" t="s">
        <v>13</v>
      </c>
      <c r="E104" s="67" t="s">
        <v>423</v>
      </c>
      <c r="F104" s="67" t="s">
        <v>13</v>
      </c>
      <c r="G104" s="67" t="s">
        <v>170</v>
      </c>
      <c r="H104" s="67" t="s">
        <v>170</v>
      </c>
    </row>
    <row r="105" spans="2:8" x14ac:dyDescent="0.15">
      <c r="B105" s="5">
        <v>25</v>
      </c>
      <c r="C105" s="68" t="s">
        <v>170</v>
      </c>
      <c r="D105" s="68" t="s">
        <v>170</v>
      </c>
      <c r="E105" s="68" t="s">
        <v>170</v>
      </c>
      <c r="F105" s="68" t="s">
        <v>170</v>
      </c>
      <c r="G105" s="67" t="s">
        <v>170</v>
      </c>
      <c r="H105" s="67" t="s">
        <v>170</v>
      </c>
    </row>
    <row r="106" spans="2:8" x14ac:dyDescent="0.15">
      <c r="B106" s="5">
        <v>26</v>
      </c>
      <c r="C106" s="68" t="s">
        <v>170</v>
      </c>
      <c r="D106" s="68" t="s">
        <v>170</v>
      </c>
      <c r="E106" s="68" t="s">
        <v>170</v>
      </c>
      <c r="F106" s="68" t="s">
        <v>170</v>
      </c>
      <c r="G106" s="67" t="s">
        <v>170</v>
      </c>
      <c r="H106" s="67" t="s">
        <v>170</v>
      </c>
    </row>
    <row r="107" spans="2:8" x14ac:dyDescent="0.15">
      <c r="B107" s="5">
        <v>27</v>
      </c>
      <c r="C107" s="68" t="s">
        <v>170</v>
      </c>
      <c r="D107" s="68" t="s">
        <v>170</v>
      </c>
      <c r="E107" s="68" t="s">
        <v>170</v>
      </c>
      <c r="F107" s="68" t="s">
        <v>170</v>
      </c>
      <c r="G107" s="67" t="s">
        <v>170</v>
      </c>
      <c r="H107" s="67" t="s">
        <v>170</v>
      </c>
    </row>
    <row r="108" spans="2:8" x14ac:dyDescent="0.15">
      <c r="B108" s="5">
        <v>28</v>
      </c>
      <c r="C108" s="68" t="s">
        <v>170</v>
      </c>
      <c r="D108" s="68" t="s">
        <v>170</v>
      </c>
      <c r="E108" s="68" t="s">
        <v>170</v>
      </c>
      <c r="F108" s="68" t="s">
        <v>170</v>
      </c>
      <c r="G108" s="67" t="s">
        <v>170</v>
      </c>
      <c r="H108" s="67" t="s">
        <v>170</v>
      </c>
    </row>
    <row r="109" spans="2:8" x14ac:dyDescent="0.15">
      <c r="B109" s="5">
        <v>29</v>
      </c>
      <c r="C109" s="68" t="s">
        <v>170</v>
      </c>
      <c r="D109" s="68" t="s">
        <v>170</v>
      </c>
      <c r="E109" s="68" t="s">
        <v>170</v>
      </c>
      <c r="F109" s="68" t="s">
        <v>170</v>
      </c>
      <c r="G109" s="67" t="s">
        <v>170</v>
      </c>
      <c r="H109" s="67" t="s">
        <v>170</v>
      </c>
    </row>
    <row r="110" spans="2:8" x14ac:dyDescent="0.15">
      <c r="B110" s="5">
        <v>30</v>
      </c>
      <c r="C110" s="64" t="s">
        <v>13</v>
      </c>
      <c r="D110" s="64" t="s">
        <v>13</v>
      </c>
      <c r="E110" s="64" t="s">
        <v>170</v>
      </c>
      <c r="F110" s="64" t="s">
        <v>13</v>
      </c>
      <c r="G110" s="64" t="s">
        <v>170</v>
      </c>
      <c r="H110" s="64" t="s">
        <v>170</v>
      </c>
    </row>
    <row r="112" spans="2:8" x14ac:dyDescent="0.15">
      <c r="C112" s="12" t="s">
        <v>1157</v>
      </c>
    </row>
    <row r="113" spans="2:8" x14ac:dyDescent="0.15">
      <c r="C113" s="12" t="s">
        <v>183</v>
      </c>
      <c r="D113" s="12" t="s">
        <v>184</v>
      </c>
      <c r="E113" s="12" t="s">
        <v>372</v>
      </c>
      <c r="F113" s="12" t="s">
        <v>371</v>
      </c>
      <c r="G113" s="12" t="s">
        <v>588</v>
      </c>
      <c r="H113" s="12" t="s">
        <v>1144</v>
      </c>
    </row>
    <row r="114" spans="2:8" x14ac:dyDescent="0.15">
      <c r="B114" s="5">
        <v>1</v>
      </c>
      <c r="C114" s="66" t="s">
        <v>278</v>
      </c>
      <c r="D114" s="66" t="s">
        <v>278</v>
      </c>
      <c r="E114" s="66" t="s">
        <v>405</v>
      </c>
      <c r="F114" s="66" t="s">
        <v>278</v>
      </c>
      <c r="G114" s="66" t="s">
        <v>1136</v>
      </c>
      <c r="H114" s="66"/>
    </row>
    <row r="115" spans="2:8" x14ac:dyDescent="0.15">
      <c r="B115" s="5">
        <v>2</v>
      </c>
      <c r="C115" s="67"/>
      <c r="D115" s="67"/>
      <c r="E115" s="67"/>
      <c r="F115" s="67"/>
      <c r="G115" s="67" t="s">
        <v>734</v>
      </c>
      <c r="H115" s="67"/>
    </row>
    <row r="116" spans="2:8" x14ac:dyDescent="0.15">
      <c r="B116" s="5">
        <v>3</v>
      </c>
      <c r="C116" s="67" t="s">
        <v>304</v>
      </c>
      <c r="D116" s="67" t="s">
        <v>280</v>
      </c>
      <c r="E116" s="67" t="s">
        <v>409</v>
      </c>
      <c r="F116" s="67" t="s">
        <v>425</v>
      </c>
      <c r="G116" s="67"/>
      <c r="H116" s="67"/>
    </row>
    <row r="117" spans="2:8" x14ac:dyDescent="0.15">
      <c r="B117" s="5">
        <v>4</v>
      </c>
      <c r="C117" s="67"/>
      <c r="D117" s="67"/>
      <c r="E117" s="67" t="s">
        <v>411</v>
      </c>
      <c r="F117" s="67" t="s">
        <v>426</v>
      </c>
      <c r="G117" s="67" t="s">
        <v>276</v>
      </c>
      <c r="H117" s="67"/>
    </row>
    <row r="118" spans="2:8" x14ac:dyDescent="0.15">
      <c r="B118" s="5">
        <v>5</v>
      </c>
      <c r="C118" s="67" t="s">
        <v>283</v>
      </c>
      <c r="D118" s="67" t="s">
        <v>276</v>
      </c>
      <c r="E118" s="67"/>
      <c r="F118" s="67"/>
      <c r="G118" s="67"/>
      <c r="H118" s="67"/>
    </row>
    <row r="119" spans="2:8" x14ac:dyDescent="0.15">
      <c r="B119" s="5">
        <v>6</v>
      </c>
      <c r="C119" s="67"/>
      <c r="D119" s="67"/>
      <c r="E119" s="67" t="s">
        <v>283</v>
      </c>
      <c r="F119" s="67"/>
      <c r="G119" s="67"/>
      <c r="H119" s="67"/>
    </row>
    <row r="120" spans="2:8" x14ac:dyDescent="0.15">
      <c r="B120" s="5">
        <v>7</v>
      </c>
      <c r="C120" s="67" t="s">
        <v>272</v>
      </c>
      <c r="D120" s="67" t="s">
        <v>272</v>
      </c>
      <c r="E120" s="67"/>
      <c r="F120" s="67" t="s">
        <v>283</v>
      </c>
      <c r="G120" s="67" t="s">
        <v>287</v>
      </c>
      <c r="H120" s="67"/>
    </row>
    <row r="121" spans="2:8" x14ac:dyDescent="0.15">
      <c r="B121" s="5">
        <v>8</v>
      </c>
      <c r="C121" s="67"/>
      <c r="D121" s="67"/>
      <c r="E121" s="67" t="s">
        <v>272</v>
      </c>
      <c r="F121" s="67"/>
      <c r="G121" s="67" t="s">
        <v>1145</v>
      </c>
      <c r="H121" s="67"/>
    </row>
    <row r="122" spans="2:8" x14ac:dyDescent="0.15">
      <c r="B122" s="5">
        <v>9</v>
      </c>
      <c r="C122" s="67"/>
      <c r="D122" s="67"/>
      <c r="E122" s="67"/>
      <c r="F122" s="67" t="s">
        <v>272</v>
      </c>
      <c r="G122" s="67"/>
      <c r="H122" s="67"/>
    </row>
    <row r="123" spans="2:8" x14ac:dyDescent="0.15">
      <c r="B123" s="5">
        <v>10</v>
      </c>
      <c r="C123" s="67"/>
      <c r="D123" s="67"/>
      <c r="E123" s="67"/>
      <c r="F123" s="67"/>
      <c r="G123" s="67"/>
      <c r="H123" s="67"/>
    </row>
    <row r="124" spans="2:8" x14ac:dyDescent="0.15">
      <c r="B124" s="5">
        <v>11</v>
      </c>
      <c r="C124" s="67" t="s">
        <v>288</v>
      </c>
      <c r="D124" s="67" t="s">
        <v>287</v>
      </c>
      <c r="E124" s="67"/>
      <c r="F124" s="67"/>
      <c r="G124" s="67"/>
      <c r="H124" s="67"/>
    </row>
    <row r="125" spans="2:8" x14ac:dyDescent="0.15">
      <c r="B125" s="5">
        <v>12</v>
      </c>
      <c r="C125" s="67"/>
      <c r="D125" s="67"/>
      <c r="E125" s="67" t="s">
        <v>416</v>
      </c>
      <c r="F125" s="67"/>
      <c r="G125" s="67"/>
      <c r="H125" s="67"/>
    </row>
    <row r="126" spans="2:8" x14ac:dyDescent="0.15">
      <c r="B126" s="5">
        <v>13</v>
      </c>
      <c r="C126" s="67"/>
      <c r="D126" s="67"/>
      <c r="E126" s="67" t="s">
        <v>418</v>
      </c>
      <c r="F126" s="67" t="s">
        <v>288</v>
      </c>
      <c r="G126" s="67"/>
      <c r="H126" s="67"/>
    </row>
    <row r="127" spans="2:8" x14ac:dyDescent="0.15">
      <c r="B127" s="5">
        <v>14</v>
      </c>
      <c r="C127" s="67"/>
      <c r="D127" s="67"/>
      <c r="E127" s="67"/>
      <c r="F127" s="67"/>
      <c r="G127" s="67"/>
      <c r="H127" s="67"/>
    </row>
    <row r="128" spans="2:8" x14ac:dyDescent="0.15">
      <c r="B128" s="5">
        <v>15</v>
      </c>
      <c r="C128" s="67"/>
      <c r="D128" s="67" t="s">
        <v>290</v>
      </c>
      <c r="E128" s="67"/>
      <c r="F128" s="67"/>
      <c r="G128" s="67"/>
      <c r="H128" s="67"/>
    </row>
    <row r="129" spans="2:8" x14ac:dyDescent="0.15">
      <c r="B129" s="5">
        <v>16</v>
      </c>
      <c r="C129" s="67"/>
      <c r="D129" s="67" t="s">
        <v>308</v>
      </c>
      <c r="E129" s="67" t="s">
        <v>571</v>
      </c>
      <c r="F129" s="67" t="s">
        <v>421</v>
      </c>
      <c r="G129" s="67"/>
      <c r="H129" s="67"/>
    </row>
    <row r="130" spans="2:8" x14ac:dyDescent="0.15">
      <c r="B130" s="5">
        <v>17</v>
      </c>
      <c r="C130" s="67"/>
      <c r="D130" s="67" t="s">
        <v>266</v>
      </c>
      <c r="E130" s="67"/>
      <c r="F130" s="67" t="s">
        <v>571</v>
      </c>
      <c r="G130" s="67"/>
      <c r="H130" s="67"/>
    </row>
    <row r="131" spans="2:8" x14ac:dyDescent="0.15">
      <c r="B131" s="5">
        <v>18</v>
      </c>
      <c r="C131" s="67"/>
      <c r="D131" s="67"/>
      <c r="E131" s="67" t="s">
        <v>439</v>
      </c>
      <c r="F131" s="67"/>
      <c r="G131" s="67"/>
      <c r="H131" s="67"/>
    </row>
    <row r="132" spans="2:8" x14ac:dyDescent="0.15">
      <c r="B132" s="5">
        <v>19</v>
      </c>
      <c r="C132" s="67"/>
      <c r="D132" s="67"/>
      <c r="E132" s="67" t="s">
        <v>420</v>
      </c>
      <c r="F132" s="67"/>
      <c r="G132" s="67"/>
      <c r="H132" s="67"/>
    </row>
    <row r="133" spans="2:8" x14ac:dyDescent="0.15">
      <c r="B133" s="5">
        <v>20</v>
      </c>
      <c r="C133" s="67"/>
      <c r="D133" s="67"/>
      <c r="E133" s="67" t="s">
        <v>1137</v>
      </c>
      <c r="F133" s="67"/>
      <c r="G133" s="67"/>
      <c r="H133" s="67"/>
    </row>
    <row r="134" spans="2:8" x14ac:dyDescent="0.15">
      <c r="B134" s="5">
        <v>21</v>
      </c>
      <c r="C134" s="67"/>
      <c r="D134" s="67"/>
      <c r="E134" s="67"/>
      <c r="F134" s="67"/>
      <c r="G134" s="67"/>
      <c r="H134" s="67"/>
    </row>
    <row r="135" spans="2:8" x14ac:dyDescent="0.15">
      <c r="B135" s="5">
        <v>22</v>
      </c>
      <c r="C135" s="67"/>
      <c r="D135" s="67"/>
      <c r="E135" s="67" t="s">
        <v>583</v>
      </c>
      <c r="F135" s="67"/>
      <c r="G135" s="67"/>
      <c r="H135" s="67"/>
    </row>
    <row r="136" spans="2:8" x14ac:dyDescent="0.15">
      <c r="B136" s="5">
        <v>23</v>
      </c>
      <c r="C136" s="67"/>
      <c r="D136" s="67"/>
      <c r="E136" s="67"/>
      <c r="F136" s="67"/>
      <c r="G136" s="67"/>
      <c r="H136" s="67"/>
    </row>
    <row r="137" spans="2:8" x14ac:dyDescent="0.15">
      <c r="B137" s="5">
        <v>24</v>
      </c>
      <c r="C137" s="67"/>
      <c r="D137" s="67"/>
      <c r="E137" s="67"/>
      <c r="F137" s="67"/>
      <c r="G137" s="67"/>
      <c r="H137" s="67"/>
    </row>
    <row r="138" spans="2:8" x14ac:dyDescent="0.15">
      <c r="B138" s="5">
        <v>25</v>
      </c>
      <c r="C138" s="68"/>
      <c r="D138" s="68"/>
      <c r="E138" s="67"/>
      <c r="F138" s="68"/>
      <c r="G138" s="67"/>
      <c r="H138" s="67"/>
    </row>
    <row r="139" spans="2:8" x14ac:dyDescent="0.15">
      <c r="B139" s="5">
        <v>26</v>
      </c>
      <c r="C139" s="68"/>
      <c r="D139" s="68"/>
      <c r="E139" s="67"/>
      <c r="F139" s="68"/>
      <c r="G139" s="67"/>
      <c r="H139" s="67"/>
    </row>
    <row r="140" spans="2:8" x14ac:dyDescent="0.15">
      <c r="B140" s="5">
        <v>27</v>
      </c>
      <c r="C140" s="68"/>
      <c r="D140" s="68"/>
      <c r="E140" s="67"/>
      <c r="F140" s="68"/>
      <c r="G140" s="67"/>
      <c r="H140" s="67"/>
    </row>
    <row r="141" spans="2:8" x14ac:dyDescent="0.15">
      <c r="B141" s="5">
        <v>28</v>
      </c>
      <c r="C141" s="68"/>
      <c r="D141" s="68"/>
      <c r="E141" s="67"/>
      <c r="F141" s="68"/>
      <c r="G141" s="67"/>
      <c r="H141" s="67"/>
    </row>
    <row r="142" spans="2:8" x14ac:dyDescent="0.15">
      <c r="B142" s="5">
        <v>29</v>
      </c>
      <c r="C142" s="68"/>
      <c r="D142" s="68"/>
      <c r="E142" s="67"/>
      <c r="F142" s="68"/>
      <c r="G142" s="67"/>
      <c r="H142" s="67"/>
    </row>
    <row r="143" spans="2:8" x14ac:dyDescent="0.15">
      <c r="B143" s="5">
        <v>30</v>
      </c>
      <c r="C143" s="64"/>
      <c r="D143" s="64"/>
      <c r="E143" s="64"/>
      <c r="F143" s="64"/>
      <c r="G143" s="64"/>
      <c r="H143" s="64"/>
    </row>
    <row r="145" spans="2:7" x14ac:dyDescent="0.15">
      <c r="C145" s="12" t="s">
        <v>361</v>
      </c>
    </row>
    <row r="146" spans="2:7" x14ac:dyDescent="0.15">
      <c r="B146" s="5">
        <v>0</v>
      </c>
      <c r="C146" s="69"/>
    </row>
    <row r="147" spans="2:7" x14ac:dyDescent="0.15">
      <c r="B147" s="5">
        <v>1</v>
      </c>
      <c r="C147" s="63" t="s">
        <v>203</v>
      </c>
    </row>
    <row r="148" spans="2:7" x14ac:dyDescent="0.15">
      <c r="B148" s="5">
        <v>2</v>
      </c>
      <c r="C148" s="67" t="s">
        <v>204</v>
      </c>
    </row>
    <row r="149" spans="2:7" x14ac:dyDescent="0.15">
      <c r="B149" s="5">
        <v>3</v>
      </c>
      <c r="C149" s="64" t="s">
        <v>1160</v>
      </c>
    </row>
    <row r="150" spans="2:7" x14ac:dyDescent="0.15">
      <c r="C150" s="70"/>
    </row>
    <row r="151" spans="2:7" x14ac:dyDescent="0.15">
      <c r="C151" s="12" t="s">
        <v>591</v>
      </c>
    </row>
    <row r="152" spans="2:7" x14ac:dyDescent="0.15">
      <c r="C152" s="12" t="s">
        <v>597</v>
      </c>
      <c r="D152" s="12" t="s">
        <v>598</v>
      </c>
      <c r="E152" s="12" t="s">
        <v>743</v>
      </c>
      <c r="F152" s="12" t="s">
        <v>744</v>
      </c>
      <c r="G152" s="12" t="s">
        <v>1160</v>
      </c>
    </row>
    <row r="153" spans="2:7" x14ac:dyDescent="0.15">
      <c r="B153" s="5">
        <v>1</v>
      </c>
      <c r="C153" s="66" t="s">
        <v>191</v>
      </c>
      <c r="D153" s="69" t="s">
        <v>191</v>
      </c>
      <c r="E153" s="66" t="s">
        <v>293</v>
      </c>
      <c r="F153" s="66" t="s">
        <v>293</v>
      </c>
      <c r="G153" s="66" t="s">
        <v>170</v>
      </c>
    </row>
    <row r="154" spans="2:7" x14ac:dyDescent="0.15">
      <c r="B154" s="5">
        <v>2</v>
      </c>
      <c r="C154" s="71" t="s">
        <v>294</v>
      </c>
      <c r="D154" s="63" t="s">
        <v>294</v>
      </c>
      <c r="E154" s="71" t="s">
        <v>269</v>
      </c>
      <c r="F154" s="67" t="s">
        <v>444</v>
      </c>
      <c r="G154" s="67" t="s">
        <v>170</v>
      </c>
    </row>
    <row r="155" spans="2:7" x14ac:dyDescent="0.15">
      <c r="B155" s="5">
        <v>3</v>
      </c>
      <c r="C155" s="71" t="s">
        <v>447</v>
      </c>
      <c r="D155" s="63" t="s">
        <v>295</v>
      </c>
      <c r="E155" s="71" t="s">
        <v>270</v>
      </c>
      <c r="F155" s="67" t="s">
        <v>445</v>
      </c>
      <c r="G155" s="71" t="s">
        <v>170</v>
      </c>
    </row>
    <row r="156" spans="2:7" x14ac:dyDescent="0.15">
      <c r="B156" s="5">
        <v>4</v>
      </c>
      <c r="C156" s="71" t="s">
        <v>448</v>
      </c>
      <c r="D156" s="63" t="s">
        <v>296</v>
      </c>
      <c r="E156" s="71" t="s">
        <v>170</v>
      </c>
      <c r="F156" s="67" t="s">
        <v>446</v>
      </c>
      <c r="G156" s="71" t="s">
        <v>170</v>
      </c>
    </row>
    <row r="157" spans="2:7" x14ac:dyDescent="0.15">
      <c r="B157" s="5">
        <v>5</v>
      </c>
      <c r="C157" s="63" t="s">
        <v>182</v>
      </c>
      <c r="D157" s="63" t="s">
        <v>336</v>
      </c>
      <c r="E157" s="71" t="s">
        <v>170</v>
      </c>
      <c r="F157" s="71" t="s">
        <v>269</v>
      </c>
      <c r="G157" s="71" t="s">
        <v>170</v>
      </c>
    </row>
    <row r="158" spans="2:7" x14ac:dyDescent="0.15">
      <c r="B158" s="5">
        <v>6</v>
      </c>
      <c r="C158" s="63" t="s">
        <v>201</v>
      </c>
      <c r="D158" s="63" t="s">
        <v>192</v>
      </c>
      <c r="E158" s="71" t="s">
        <v>170</v>
      </c>
      <c r="F158" s="71" t="s">
        <v>270</v>
      </c>
      <c r="G158" s="71" t="s">
        <v>170</v>
      </c>
    </row>
    <row r="159" spans="2:7" x14ac:dyDescent="0.15">
      <c r="B159" s="5">
        <v>7</v>
      </c>
      <c r="C159" s="63" t="s">
        <v>173</v>
      </c>
      <c r="D159" s="63" t="s">
        <v>271</v>
      </c>
      <c r="E159" s="71" t="s">
        <v>170</v>
      </c>
      <c r="F159" s="71" t="s">
        <v>170</v>
      </c>
      <c r="G159" s="71" t="s">
        <v>170</v>
      </c>
    </row>
    <row r="160" spans="2:7" x14ac:dyDescent="0.15">
      <c r="B160" s="5">
        <v>8</v>
      </c>
      <c r="C160" s="63" t="s">
        <v>202</v>
      </c>
      <c r="D160" s="63" t="s">
        <v>193</v>
      </c>
      <c r="E160" s="71" t="s">
        <v>170</v>
      </c>
      <c r="F160" s="71" t="s">
        <v>170</v>
      </c>
      <c r="G160" s="71" t="s">
        <v>170</v>
      </c>
    </row>
    <row r="161" spans="2:7" x14ac:dyDescent="0.15">
      <c r="B161" s="5">
        <v>9</v>
      </c>
      <c r="C161" s="67" t="s">
        <v>190</v>
      </c>
      <c r="D161" s="63" t="s">
        <v>194</v>
      </c>
      <c r="E161" s="71" t="s">
        <v>170</v>
      </c>
      <c r="F161" s="71" t="s">
        <v>170</v>
      </c>
      <c r="G161" s="71" t="s">
        <v>170</v>
      </c>
    </row>
    <row r="162" spans="2:7" x14ac:dyDescent="0.15">
      <c r="B162" s="5">
        <v>10</v>
      </c>
      <c r="C162" s="71" t="s">
        <v>601</v>
      </c>
      <c r="D162" s="63" t="s">
        <v>335</v>
      </c>
      <c r="E162" s="71" t="s">
        <v>170</v>
      </c>
      <c r="F162" s="71" t="s">
        <v>170</v>
      </c>
      <c r="G162" s="71" t="s">
        <v>170</v>
      </c>
    </row>
    <row r="163" spans="2:7" x14ac:dyDescent="0.15">
      <c r="B163" s="5">
        <v>11</v>
      </c>
      <c r="C163" s="71" t="s">
        <v>170</v>
      </c>
      <c r="D163" s="63" t="s">
        <v>195</v>
      </c>
      <c r="E163" s="71" t="s">
        <v>170</v>
      </c>
      <c r="F163" s="71" t="s">
        <v>170</v>
      </c>
      <c r="G163" s="71" t="s">
        <v>170</v>
      </c>
    </row>
    <row r="164" spans="2:7" x14ac:dyDescent="0.15">
      <c r="B164" s="5">
        <v>12</v>
      </c>
      <c r="C164" s="71" t="s">
        <v>170</v>
      </c>
      <c r="D164" s="63" t="s">
        <v>196</v>
      </c>
      <c r="E164" s="71" t="s">
        <v>170</v>
      </c>
      <c r="F164" s="71" t="s">
        <v>170</v>
      </c>
      <c r="G164" s="71" t="s">
        <v>170</v>
      </c>
    </row>
    <row r="165" spans="2:7" x14ac:dyDescent="0.15">
      <c r="B165" s="5">
        <v>13</v>
      </c>
      <c r="C165" s="71" t="s">
        <v>170</v>
      </c>
      <c r="D165" s="63" t="s">
        <v>197</v>
      </c>
      <c r="E165" s="71" t="s">
        <v>170</v>
      </c>
      <c r="F165" s="71" t="s">
        <v>170</v>
      </c>
      <c r="G165" s="71" t="s">
        <v>170</v>
      </c>
    </row>
    <row r="166" spans="2:7" x14ac:dyDescent="0.15">
      <c r="B166" s="5">
        <v>14</v>
      </c>
      <c r="C166" s="71" t="s">
        <v>170</v>
      </c>
      <c r="D166" s="63" t="s">
        <v>198</v>
      </c>
      <c r="E166" s="71" t="s">
        <v>170</v>
      </c>
      <c r="F166" s="71" t="s">
        <v>170</v>
      </c>
      <c r="G166" s="71" t="s">
        <v>170</v>
      </c>
    </row>
    <row r="167" spans="2:7" x14ac:dyDescent="0.15">
      <c r="B167" s="5">
        <v>15</v>
      </c>
      <c r="C167" s="71" t="s">
        <v>170</v>
      </c>
      <c r="D167" s="63" t="s">
        <v>199</v>
      </c>
      <c r="E167" s="71" t="s">
        <v>170</v>
      </c>
      <c r="F167" s="71" t="s">
        <v>170</v>
      </c>
      <c r="G167" s="71" t="s">
        <v>170</v>
      </c>
    </row>
    <row r="168" spans="2:7" x14ac:dyDescent="0.15">
      <c r="B168" s="5">
        <v>16</v>
      </c>
      <c r="C168" s="71" t="s">
        <v>170</v>
      </c>
      <c r="D168" s="63" t="s">
        <v>200</v>
      </c>
      <c r="E168" s="71" t="s">
        <v>170</v>
      </c>
      <c r="F168" s="71" t="s">
        <v>170</v>
      </c>
      <c r="G168" s="71" t="s">
        <v>170</v>
      </c>
    </row>
    <row r="169" spans="2:7" x14ac:dyDescent="0.15">
      <c r="B169" s="5">
        <v>17</v>
      </c>
      <c r="C169" s="71" t="s">
        <v>170</v>
      </c>
      <c r="D169" s="63" t="s">
        <v>332</v>
      </c>
      <c r="E169" s="71" t="s">
        <v>170</v>
      </c>
      <c r="F169" s="71" t="s">
        <v>170</v>
      </c>
      <c r="G169" s="71" t="s">
        <v>170</v>
      </c>
    </row>
    <row r="170" spans="2:7" x14ac:dyDescent="0.15">
      <c r="B170" s="5">
        <v>18</v>
      </c>
      <c r="C170" s="71" t="s">
        <v>170</v>
      </c>
      <c r="D170" s="63" t="s">
        <v>182</v>
      </c>
      <c r="E170" s="71" t="s">
        <v>170</v>
      </c>
      <c r="F170" s="71" t="s">
        <v>170</v>
      </c>
      <c r="G170" s="71" t="s">
        <v>170</v>
      </c>
    </row>
    <row r="171" spans="2:7" x14ac:dyDescent="0.15">
      <c r="B171" s="5">
        <v>19</v>
      </c>
      <c r="C171" s="71" t="s">
        <v>170</v>
      </c>
      <c r="D171" s="63" t="s">
        <v>201</v>
      </c>
      <c r="E171" s="71" t="s">
        <v>170</v>
      </c>
      <c r="F171" s="71" t="s">
        <v>170</v>
      </c>
      <c r="G171" s="71" t="s">
        <v>170</v>
      </c>
    </row>
    <row r="172" spans="2:7" x14ac:dyDescent="0.15">
      <c r="B172" s="5">
        <v>20</v>
      </c>
      <c r="C172" s="71" t="s">
        <v>170</v>
      </c>
      <c r="D172" s="63" t="s">
        <v>173</v>
      </c>
      <c r="E172" s="71" t="s">
        <v>170</v>
      </c>
      <c r="F172" s="71" t="s">
        <v>170</v>
      </c>
      <c r="G172" s="71" t="s">
        <v>170</v>
      </c>
    </row>
    <row r="173" spans="2:7" x14ac:dyDescent="0.15">
      <c r="B173" s="5">
        <v>21</v>
      </c>
      <c r="C173" s="71" t="s">
        <v>170</v>
      </c>
      <c r="D173" s="63" t="s">
        <v>202</v>
      </c>
      <c r="E173" s="71" t="s">
        <v>170</v>
      </c>
      <c r="F173" s="71" t="s">
        <v>170</v>
      </c>
      <c r="G173" s="71" t="s">
        <v>170</v>
      </c>
    </row>
    <row r="174" spans="2:7" x14ac:dyDescent="0.15">
      <c r="B174" s="5">
        <v>22</v>
      </c>
      <c r="C174" s="72" t="s">
        <v>170</v>
      </c>
      <c r="D174" s="67" t="s">
        <v>190</v>
      </c>
      <c r="E174" s="72" t="s">
        <v>170</v>
      </c>
      <c r="F174" s="72" t="s">
        <v>170</v>
      </c>
      <c r="G174" s="72" t="s">
        <v>170</v>
      </c>
    </row>
    <row r="175" spans="2:7" x14ac:dyDescent="0.15">
      <c r="B175" s="5">
        <v>23</v>
      </c>
      <c r="C175" s="72" t="s">
        <v>170</v>
      </c>
      <c r="D175" s="71" t="s">
        <v>601</v>
      </c>
      <c r="E175" s="72" t="s">
        <v>170</v>
      </c>
      <c r="F175" s="72" t="s">
        <v>170</v>
      </c>
      <c r="G175" s="72" t="s">
        <v>170</v>
      </c>
    </row>
    <row r="176" spans="2:7" x14ac:dyDescent="0.15">
      <c r="B176" s="5">
        <v>24</v>
      </c>
      <c r="C176" s="72" t="s">
        <v>170</v>
      </c>
      <c r="D176" s="68" t="s">
        <v>170</v>
      </c>
      <c r="E176" s="72" t="s">
        <v>170</v>
      </c>
      <c r="F176" s="72" t="s">
        <v>170</v>
      </c>
      <c r="G176" s="72" t="s">
        <v>170</v>
      </c>
    </row>
    <row r="177" spans="2:12" x14ac:dyDescent="0.15">
      <c r="B177" s="5">
        <v>25</v>
      </c>
      <c r="C177" s="72" t="s">
        <v>170</v>
      </c>
      <c r="D177" s="68" t="s">
        <v>170</v>
      </c>
      <c r="E177" s="72" t="s">
        <v>170</v>
      </c>
      <c r="F177" s="72" t="s">
        <v>170</v>
      </c>
      <c r="G177" s="72" t="s">
        <v>170</v>
      </c>
    </row>
    <row r="178" spans="2:12" x14ac:dyDescent="0.15">
      <c r="B178" s="5">
        <v>26</v>
      </c>
      <c r="C178" s="72" t="s">
        <v>170</v>
      </c>
      <c r="D178" s="68" t="s">
        <v>170</v>
      </c>
      <c r="E178" s="72" t="s">
        <v>170</v>
      </c>
      <c r="F178" s="72" t="s">
        <v>170</v>
      </c>
      <c r="G178" s="72" t="s">
        <v>170</v>
      </c>
    </row>
    <row r="179" spans="2:12" x14ac:dyDescent="0.15">
      <c r="B179" s="5">
        <v>27</v>
      </c>
      <c r="C179" s="72" t="s">
        <v>170</v>
      </c>
      <c r="D179" s="68" t="s">
        <v>170</v>
      </c>
      <c r="E179" s="72" t="s">
        <v>170</v>
      </c>
      <c r="F179" s="72" t="s">
        <v>170</v>
      </c>
      <c r="G179" s="72" t="s">
        <v>170</v>
      </c>
    </row>
    <row r="180" spans="2:12" x14ac:dyDescent="0.15">
      <c r="B180" s="5">
        <v>28</v>
      </c>
      <c r="C180" s="72" t="s">
        <v>170</v>
      </c>
      <c r="D180" s="68" t="s">
        <v>170</v>
      </c>
      <c r="E180" s="72" t="s">
        <v>170</v>
      </c>
      <c r="F180" s="72" t="s">
        <v>170</v>
      </c>
      <c r="G180" s="72" t="s">
        <v>170</v>
      </c>
    </row>
    <row r="181" spans="2:12" x14ac:dyDescent="0.15">
      <c r="B181" s="5">
        <v>29</v>
      </c>
      <c r="C181" s="72" t="s">
        <v>170</v>
      </c>
      <c r="D181" s="68" t="s">
        <v>170</v>
      </c>
      <c r="E181" s="72" t="s">
        <v>170</v>
      </c>
      <c r="F181" s="72" t="s">
        <v>170</v>
      </c>
      <c r="G181" s="72" t="s">
        <v>170</v>
      </c>
    </row>
    <row r="182" spans="2:12" x14ac:dyDescent="0.15">
      <c r="B182" s="5">
        <v>30</v>
      </c>
      <c r="C182" s="73" t="s">
        <v>170</v>
      </c>
      <c r="D182" s="64" t="s">
        <v>170</v>
      </c>
      <c r="E182" s="73" t="s">
        <v>170</v>
      </c>
      <c r="F182" s="73" t="s">
        <v>170</v>
      </c>
      <c r="G182" s="73" t="s">
        <v>170</v>
      </c>
    </row>
    <row r="184" spans="2:12" x14ac:dyDescent="0.15">
      <c r="C184" s="12" t="s">
        <v>675</v>
      </c>
    </row>
    <row r="185" spans="2:12" x14ac:dyDescent="0.15">
      <c r="C185" s="12" t="s">
        <v>676</v>
      </c>
      <c r="D185" s="12" t="s">
        <v>677</v>
      </c>
    </row>
    <row r="186" spans="2:12" x14ac:dyDescent="0.15">
      <c r="B186" s="5">
        <v>0</v>
      </c>
      <c r="C186" s="66"/>
      <c r="D186" s="69"/>
    </row>
    <row r="187" spans="2:12" x14ac:dyDescent="0.15">
      <c r="B187" s="5">
        <v>1</v>
      </c>
      <c r="C187" s="266" t="s">
        <v>117</v>
      </c>
      <c r="D187" s="266" t="s">
        <v>61</v>
      </c>
    </row>
    <row r="188" spans="2:12" x14ac:dyDescent="0.15">
      <c r="B188" s="5">
        <v>2</v>
      </c>
      <c r="C188" s="73" t="s">
        <v>678</v>
      </c>
      <c r="D188" s="64" t="s">
        <v>679</v>
      </c>
    </row>
    <row r="190" spans="2:12" x14ac:dyDescent="0.15">
      <c r="C190" s="12" t="s">
        <v>364</v>
      </c>
    </row>
    <row r="191" spans="2:12" x14ac:dyDescent="0.15">
      <c r="B191" s="115">
        <v>0</v>
      </c>
      <c r="C191" s="118"/>
      <c r="D191" s="75"/>
      <c r="G191" s="21"/>
      <c r="H191" s="21"/>
      <c r="I191" s="21"/>
      <c r="J191" s="21"/>
      <c r="K191" s="21"/>
      <c r="L191" s="21"/>
    </row>
    <row r="192" spans="2:12" x14ac:dyDescent="0.15">
      <c r="B192" s="115">
        <v>1</v>
      </c>
      <c r="C192" s="267" t="s">
        <v>333</v>
      </c>
      <c r="D192" s="268" t="s">
        <v>903</v>
      </c>
      <c r="E192" s="12" t="s">
        <v>85</v>
      </c>
      <c r="G192" s="21"/>
      <c r="H192" s="21"/>
      <c r="I192" s="21"/>
      <c r="J192" s="21"/>
      <c r="K192" s="21"/>
      <c r="L192" s="21"/>
    </row>
    <row r="193" spans="2:13" x14ac:dyDescent="0.15">
      <c r="B193" s="115">
        <v>2</v>
      </c>
      <c r="C193" s="85" t="s">
        <v>110</v>
      </c>
      <c r="D193" s="61" t="s">
        <v>373</v>
      </c>
      <c r="E193" s="12" t="s">
        <v>88</v>
      </c>
      <c r="G193" s="21"/>
      <c r="H193" s="21"/>
      <c r="I193" s="21"/>
      <c r="J193" s="21"/>
      <c r="K193" s="21"/>
      <c r="L193" s="21"/>
    </row>
    <row r="194" spans="2:13" x14ac:dyDescent="0.15">
      <c r="B194" s="115">
        <v>3</v>
      </c>
      <c r="C194" s="85" t="s">
        <v>84</v>
      </c>
      <c r="D194" s="61" t="s">
        <v>374</v>
      </c>
      <c r="G194" s="21"/>
      <c r="H194" s="21"/>
      <c r="I194" s="21"/>
      <c r="J194" s="21"/>
      <c r="K194" s="21"/>
      <c r="L194" s="21"/>
    </row>
    <row r="195" spans="2:13" x14ac:dyDescent="0.15">
      <c r="B195" s="115">
        <v>4</v>
      </c>
      <c r="C195" s="85" t="s">
        <v>75</v>
      </c>
      <c r="D195" s="61" t="s">
        <v>375</v>
      </c>
      <c r="G195" s="21"/>
      <c r="H195" s="21"/>
      <c r="I195" s="21"/>
      <c r="J195" s="21"/>
      <c r="K195" s="21"/>
      <c r="L195" s="21"/>
    </row>
    <row r="196" spans="2:13" x14ac:dyDescent="0.15">
      <c r="B196" s="115">
        <v>5</v>
      </c>
      <c r="C196" s="85" t="s">
        <v>78</v>
      </c>
      <c r="D196" s="61" t="s">
        <v>376</v>
      </c>
      <c r="G196" s="21"/>
      <c r="H196" s="21"/>
      <c r="I196" s="21"/>
      <c r="J196" s="21"/>
      <c r="K196" s="21"/>
      <c r="L196" s="21"/>
    </row>
    <row r="197" spans="2:13" x14ac:dyDescent="0.15">
      <c r="B197" s="115">
        <v>6</v>
      </c>
      <c r="C197" s="119" t="s">
        <v>130</v>
      </c>
      <c r="D197" s="78" t="s">
        <v>377</v>
      </c>
      <c r="E197" s="12" t="s">
        <v>154</v>
      </c>
      <c r="G197" s="21"/>
      <c r="H197" s="21"/>
      <c r="I197" s="21"/>
      <c r="J197" s="21"/>
      <c r="K197" s="21"/>
      <c r="L197" s="21"/>
    </row>
    <row r="198" spans="2:13" x14ac:dyDescent="0.15">
      <c r="B198" s="115">
        <v>7</v>
      </c>
      <c r="C198" s="95" t="s">
        <v>46</v>
      </c>
      <c r="D198" s="58" t="s">
        <v>86</v>
      </c>
      <c r="G198" s="21"/>
      <c r="H198" s="21"/>
      <c r="I198" s="21"/>
      <c r="J198" s="21"/>
      <c r="K198" s="21"/>
      <c r="L198" s="21"/>
    </row>
    <row r="200" spans="2:13" x14ac:dyDescent="0.15">
      <c r="C200" s="12" t="s">
        <v>907</v>
      </c>
    </row>
    <row r="201" spans="2:13" x14ac:dyDescent="0.15">
      <c r="B201" s="5">
        <v>0</v>
      </c>
      <c r="C201" s="66"/>
    </row>
    <row r="202" spans="2:13" x14ac:dyDescent="0.15">
      <c r="B202" s="5">
        <v>1</v>
      </c>
      <c r="C202" s="273">
        <v>1</v>
      </c>
    </row>
    <row r="204" spans="2:13" x14ac:dyDescent="0.15">
      <c r="C204" s="12" t="s">
        <v>383</v>
      </c>
      <c r="D204" s="12" t="s">
        <v>108</v>
      </c>
      <c r="J204" s="12" t="s">
        <v>109</v>
      </c>
    </row>
    <row r="205" spans="2:13" x14ac:dyDescent="0.15">
      <c r="B205" s="115">
        <v>0</v>
      </c>
      <c r="C205" s="278"/>
      <c r="D205" s="79"/>
      <c r="E205" s="80"/>
      <c r="F205" s="81"/>
      <c r="G205" s="81"/>
      <c r="H205" s="80"/>
      <c r="I205" s="82"/>
      <c r="J205" s="79"/>
      <c r="K205" s="80"/>
      <c r="L205" s="80"/>
      <c r="M205" s="98"/>
    </row>
    <row r="206" spans="2:13" x14ac:dyDescent="0.15">
      <c r="B206" s="115">
        <v>1</v>
      </c>
      <c r="C206" s="279" t="s">
        <v>449</v>
      </c>
      <c r="D206" s="270" t="s">
        <v>457</v>
      </c>
      <c r="E206" s="269" t="s">
        <v>461</v>
      </c>
      <c r="F206" s="271" t="s">
        <v>170</v>
      </c>
      <c r="G206" s="271" t="s">
        <v>170</v>
      </c>
      <c r="H206" s="87" t="s">
        <v>170</v>
      </c>
      <c r="I206" s="269" t="s">
        <v>170</v>
      </c>
      <c r="J206" s="270" t="s">
        <v>21</v>
      </c>
      <c r="K206" s="87" t="s">
        <v>4</v>
      </c>
      <c r="L206" s="87" t="s">
        <v>5</v>
      </c>
      <c r="M206" s="114" t="s">
        <v>46</v>
      </c>
    </row>
    <row r="207" spans="2:13" x14ac:dyDescent="0.15">
      <c r="B207" s="115">
        <v>2</v>
      </c>
      <c r="C207" s="280" t="s">
        <v>450</v>
      </c>
      <c r="D207" s="83" t="s">
        <v>458</v>
      </c>
      <c r="E207" s="84" t="s">
        <v>301</v>
      </c>
      <c r="F207" s="76" t="s">
        <v>465</v>
      </c>
      <c r="G207" s="76" t="s">
        <v>468</v>
      </c>
      <c r="H207" s="85" t="s">
        <v>170</v>
      </c>
      <c r="I207" s="86" t="s">
        <v>170</v>
      </c>
      <c r="J207" s="83" t="s">
        <v>469</v>
      </c>
      <c r="K207" s="85" t="s">
        <v>470</v>
      </c>
      <c r="L207" s="85" t="s">
        <v>471</v>
      </c>
      <c r="M207" s="99" t="s">
        <v>46</v>
      </c>
    </row>
    <row r="208" spans="2:13" x14ac:dyDescent="0.15">
      <c r="B208" s="115">
        <v>3</v>
      </c>
      <c r="C208" s="280" t="s">
        <v>451</v>
      </c>
      <c r="D208" s="83" t="s">
        <v>459</v>
      </c>
      <c r="E208" s="85" t="s">
        <v>462</v>
      </c>
      <c r="F208" s="87" t="s">
        <v>1174</v>
      </c>
      <c r="G208" s="87" t="s">
        <v>1175</v>
      </c>
      <c r="H208" s="85" t="s">
        <v>18</v>
      </c>
      <c r="I208" s="86" t="s">
        <v>170</v>
      </c>
      <c r="J208" s="83" t="s">
        <v>63</v>
      </c>
      <c r="K208" s="85" t="s">
        <v>170</v>
      </c>
      <c r="L208" s="85" t="s">
        <v>170</v>
      </c>
      <c r="M208" s="99" t="s">
        <v>46</v>
      </c>
    </row>
    <row r="209" spans="2:13" x14ac:dyDescent="0.15">
      <c r="B209" s="115">
        <v>4</v>
      </c>
      <c r="C209" s="281" t="s">
        <v>452</v>
      </c>
      <c r="D209" s="88" t="s">
        <v>458</v>
      </c>
      <c r="E209" s="89" t="s">
        <v>463</v>
      </c>
      <c r="F209" s="89" t="s">
        <v>466</v>
      </c>
      <c r="G209" s="89" t="s">
        <v>472</v>
      </c>
      <c r="H209" s="89" t="s">
        <v>473</v>
      </c>
      <c r="I209" s="90" t="s">
        <v>170</v>
      </c>
      <c r="J209" s="88" t="s">
        <v>474</v>
      </c>
      <c r="K209" s="89" t="s">
        <v>475</v>
      </c>
      <c r="L209" s="89" t="s">
        <v>170</v>
      </c>
      <c r="M209" s="100" t="s">
        <v>46</v>
      </c>
    </row>
    <row r="210" spans="2:13" x14ac:dyDescent="0.15">
      <c r="B210" s="115">
        <v>5</v>
      </c>
      <c r="C210" s="281" t="s">
        <v>453</v>
      </c>
      <c r="D210" s="88" t="s">
        <v>460</v>
      </c>
      <c r="E210" s="89" t="s">
        <v>464</v>
      </c>
      <c r="F210" s="89" t="s">
        <v>170</v>
      </c>
      <c r="G210" s="89" t="s">
        <v>170</v>
      </c>
      <c r="H210" s="89" t="s">
        <v>170</v>
      </c>
      <c r="I210" s="90" t="s">
        <v>170</v>
      </c>
      <c r="J210" s="88" t="s">
        <v>170</v>
      </c>
      <c r="K210" s="89" t="s">
        <v>170</v>
      </c>
      <c r="L210" s="89" t="s">
        <v>170</v>
      </c>
      <c r="M210" s="100" t="s">
        <v>46</v>
      </c>
    </row>
    <row r="211" spans="2:13" x14ac:dyDescent="0.15">
      <c r="B211" s="115">
        <v>6</v>
      </c>
      <c r="C211" s="280" t="s">
        <v>454</v>
      </c>
      <c r="D211" s="83" t="s">
        <v>170</v>
      </c>
      <c r="E211" s="85" t="s">
        <v>170</v>
      </c>
      <c r="F211" s="76" t="s">
        <v>170</v>
      </c>
      <c r="G211" s="92" t="s">
        <v>170</v>
      </c>
      <c r="H211" s="85" t="s">
        <v>170</v>
      </c>
      <c r="I211" s="86" t="s">
        <v>170</v>
      </c>
      <c r="J211" s="83" t="s">
        <v>170</v>
      </c>
      <c r="K211" s="85" t="s">
        <v>170</v>
      </c>
      <c r="L211" s="85" t="s">
        <v>170</v>
      </c>
      <c r="M211" s="99" t="s">
        <v>46</v>
      </c>
    </row>
    <row r="212" spans="2:13" ht="14.25" customHeight="1" x14ac:dyDescent="0.15">
      <c r="B212" s="115">
        <v>7</v>
      </c>
      <c r="C212" s="280" t="s">
        <v>455</v>
      </c>
      <c r="D212" s="83" t="s">
        <v>302</v>
      </c>
      <c r="E212" s="85" t="s">
        <v>303</v>
      </c>
      <c r="F212" s="87" t="s">
        <v>467</v>
      </c>
      <c r="G212" s="85" t="s">
        <v>170</v>
      </c>
      <c r="H212" s="85" t="s">
        <v>170</v>
      </c>
      <c r="I212" s="86" t="s">
        <v>170</v>
      </c>
      <c r="J212" s="83" t="s">
        <v>469</v>
      </c>
      <c r="K212" s="85" t="s">
        <v>170</v>
      </c>
      <c r="L212" s="85" t="s">
        <v>170</v>
      </c>
      <c r="M212" s="99" t="s">
        <v>46</v>
      </c>
    </row>
    <row r="213" spans="2:13" x14ac:dyDescent="0.15">
      <c r="B213" s="115">
        <v>8</v>
      </c>
      <c r="C213" s="281" t="s">
        <v>456</v>
      </c>
      <c r="D213" s="88" t="s">
        <v>573</v>
      </c>
      <c r="E213" s="89" t="s">
        <v>568</v>
      </c>
      <c r="F213" s="89" t="s">
        <v>567</v>
      </c>
      <c r="G213" s="89" t="s">
        <v>13</v>
      </c>
      <c r="H213" s="89" t="s">
        <v>13</v>
      </c>
      <c r="I213" s="90" t="s">
        <v>13</v>
      </c>
      <c r="J213" s="88" t="s">
        <v>170</v>
      </c>
      <c r="K213" s="89" t="s">
        <v>170</v>
      </c>
      <c r="L213" s="89" t="s">
        <v>170</v>
      </c>
      <c r="M213" s="100" t="s">
        <v>46</v>
      </c>
    </row>
    <row r="214" spans="2:13" x14ac:dyDescent="0.15">
      <c r="B214" s="115">
        <v>9</v>
      </c>
      <c r="C214" s="280" t="s">
        <v>585</v>
      </c>
      <c r="D214" s="83" t="s">
        <v>170</v>
      </c>
      <c r="E214" s="85" t="s">
        <v>170</v>
      </c>
      <c r="F214" s="85" t="s">
        <v>170</v>
      </c>
      <c r="G214" s="85" t="s">
        <v>170</v>
      </c>
      <c r="H214" s="85" t="s">
        <v>170</v>
      </c>
      <c r="I214" s="86" t="s">
        <v>170</v>
      </c>
      <c r="J214" s="83" t="s">
        <v>170</v>
      </c>
      <c r="K214" s="85" t="s">
        <v>170</v>
      </c>
      <c r="L214" s="85" t="s">
        <v>170</v>
      </c>
      <c r="M214" s="99" t="s">
        <v>46</v>
      </c>
    </row>
    <row r="215" spans="2:13" x14ac:dyDescent="0.15">
      <c r="B215" s="115">
        <v>10</v>
      </c>
      <c r="C215" s="280" t="s">
        <v>603</v>
      </c>
      <c r="D215" s="83" t="s">
        <v>573</v>
      </c>
      <c r="E215" s="92" t="s">
        <v>607</v>
      </c>
      <c r="F215" s="92" t="s">
        <v>608</v>
      </c>
      <c r="G215" s="92" t="s">
        <v>609</v>
      </c>
      <c r="H215" s="92" t="s">
        <v>610</v>
      </c>
      <c r="I215" s="86" t="s">
        <v>170</v>
      </c>
      <c r="J215" s="83" t="s">
        <v>170</v>
      </c>
      <c r="K215" s="92" t="s">
        <v>170</v>
      </c>
      <c r="L215" s="92" t="s">
        <v>170</v>
      </c>
      <c r="M215" s="282" t="s">
        <v>170</v>
      </c>
    </row>
    <row r="216" spans="2:13" x14ac:dyDescent="0.15">
      <c r="B216" s="115">
        <v>11</v>
      </c>
      <c r="C216" s="280" t="s">
        <v>605</v>
      </c>
      <c r="D216" s="83" t="s">
        <v>573</v>
      </c>
      <c r="E216" s="92" t="s">
        <v>607</v>
      </c>
      <c r="F216" s="92" t="s">
        <v>608</v>
      </c>
      <c r="G216" s="92" t="s">
        <v>609</v>
      </c>
      <c r="H216" s="92" t="s">
        <v>610</v>
      </c>
      <c r="I216" s="86" t="s">
        <v>170</v>
      </c>
      <c r="J216" s="83" t="s">
        <v>170</v>
      </c>
      <c r="K216" s="92" t="s">
        <v>170</v>
      </c>
      <c r="L216" s="92" t="s">
        <v>170</v>
      </c>
      <c r="M216" s="282" t="s">
        <v>170</v>
      </c>
    </row>
    <row r="217" spans="2:13" x14ac:dyDescent="0.15">
      <c r="B217" s="115">
        <v>12</v>
      </c>
      <c r="C217" s="280" t="s">
        <v>757</v>
      </c>
      <c r="D217" s="83" t="s">
        <v>170</v>
      </c>
      <c r="E217" s="92" t="s">
        <v>170</v>
      </c>
      <c r="F217" s="92" t="s">
        <v>170</v>
      </c>
      <c r="G217" s="92" t="s">
        <v>170</v>
      </c>
      <c r="H217" s="92" t="s">
        <v>170</v>
      </c>
      <c r="I217" s="93" t="s">
        <v>170</v>
      </c>
      <c r="J217" s="83" t="s">
        <v>170</v>
      </c>
      <c r="K217" s="92" t="s">
        <v>170</v>
      </c>
      <c r="L217" s="92" t="s">
        <v>170</v>
      </c>
      <c r="M217" s="282" t="s">
        <v>46</v>
      </c>
    </row>
    <row r="218" spans="2:13" x14ac:dyDescent="0.15">
      <c r="B218" s="115">
        <v>13</v>
      </c>
      <c r="C218" s="280" t="s">
        <v>46</v>
      </c>
      <c r="D218" s="83" t="s">
        <v>170</v>
      </c>
      <c r="E218" s="92" t="s">
        <v>170</v>
      </c>
      <c r="F218" s="92" t="s">
        <v>170</v>
      </c>
      <c r="G218" s="92" t="s">
        <v>170</v>
      </c>
      <c r="H218" s="92" t="s">
        <v>170</v>
      </c>
      <c r="I218" s="93" t="s">
        <v>170</v>
      </c>
      <c r="J218" s="83" t="s">
        <v>170</v>
      </c>
      <c r="K218" s="92" t="s">
        <v>170</v>
      </c>
      <c r="L218" s="92" t="s">
        <v>170</v>
      </c>
      <c r="M218" s="282" t="s">
        <v>170</v>
      </c>
    </row>
    <row r="219" spans="2:13" x14ac:dyDescent="0.15">
      <c r="B219" s="115">
        <v>14</v>
      </c>
      <c r="C219" s="280" t="s">
        <v>170</v>
      </c>
      <c r="D219" s="83" t="s">
        <v>170</v>
      </c>
      <c r="E219" s="92" t="s">
        <v>170</v>
      </c>
      <c r="F219" s="92" t="s">
        <v>170</v>
      </c>
      <c r="G219" s="92" t="s">
        <v>170</v>
      </c>
      <c r="H219" s="92" t="s">
        <v>170</v>
      </c>
      <c r="I219" s="93" t="s">
        <v>170</v>
      </c>
      <c r="J219" s="83" t="s">
        <v>170</v>
      </c>
      <c r="K219" s="92" t="s">
        <v>170</v>
      </c>
      <c r="L219" s="92" t="s">
        <v>170</v>
      </c>
      <c r="M219" s="282" t="s">
        <v>170</v>
      </c>
    </row>
    <row r="220" spans="2:13" x14ac:dyDescent="0.15">
      <c r="B220" s="115">
        <v>15</v>
      </c>
      <c r="C220" s="280" t="s">
        <v>170</v>
      </c>
      <c r="D220" s="83" t="s">
        <v>170</v>
      </c>
      <c r="E220" s="92" t="s">
        <v>170</v>
      </c>
      <c r="F220" s="92" t="s">
        <v>170</v>
      </c>
      <c r="G220" s="92" t="s">
        <v>170</v>
      </c>
      <c r="H220" s="92" t="s">
        <v>170</v>
      </c>
      <c r="I220" s="93" t="s">
        <v>170</v>
      </c>
      <c r="J220" s="83" t="s">
        <v>170</v>
      </c>
      <c r="K220" s="92" t="s">
        <v>170</v>
      </c>
      <c r="L220" s="92" t="s">
        <v>170</v>
      </c>
      <c r="M220" s="282" t="s">
        <v>170</v>
      </c>
    </row>
    <row r="221" spans="2:13" x14ac:dyDescent="0.15">
      <c r="B221" s="115">
        <v>16</v>
      </c>
      <c r="C221" s="280" t="s">
        <v>170</v>
      </c>
      <c r="D221" s="83" t="s">
        <v>170</v>
      </c>
      <c r="E221" s="92" t="s">
        <v>170</v>
      </c>
      <c r="F221" s="92" t="s">
        <v>170</v>
      </c>
      <c r="G221" s="92" t="s">
        <v>170</v>
      </c>
      <c r="H221" s="92" t="s">
        <v>170</v>
      </c>
      <c r="I221" s="93" t="s">
        <v>170</v>
      </c>
      <c r="J221" s="83" t="s">
        <v>170</v>
      </c>
      <c r="K221" s="92" t="s">
        <v>170</v>
      </c>
      <c r="L221" s="92" t="s">
        <v>170</v>
      </c>
      <c r="M221" s="282" t="s">
        <v>170</v>
      </c>
    </row>
    <row r="222" spans="2:13" x14ac:dyDescent="0.15">
      <c r="B222" s="115">
        <v>17</v>
      </c>
      <c r="C222" s="283" t="s">
        <v>170</v>
      </c>
      <c r="D222" s="94" t="s">
        <v>170</v>
      </c>
      <c r="E222" s="95" t="s">
        <v>170</v>
      </c>
      <c r="F222" s="95" t="s">
        <v>170</v>
      </c>
      <c r="G222" s="95" t="s">
        <v>170</v>
      </c>
      <c r="H222" s="95" t="s">
        <v>170</v>
      </c>
      <c r="I222" s="96" t="s">
        <v>170</v>
      </c>
      <c r="J222" s="94" t="s">
        <v>170</v>
      </c>
      <c r="K222" s="95" t="s">
        <v>170</v>
      </c>
      <c r="L222" s="95" t="s">
        <v>170</v>
      </c>
      <c r="M222" s="101" t="s">
        <v>170</v>
      </c>
    </row>
    <row r="224" spans="2:13" x14ac:dyDescent="0.15">
      <c r="C224" s="12" t="s">
        <v>905</v>
      </c>
      <c r="D224" s="12" t="s">
        <v>384</v>
      </c>
      <c r="J224" s="12" t="s">
        <v>385</v>
      </c>
    </row>
    <row r="225" spans="2:12" x14ac:dyDescent="0.15">
      <c r="B225" s="115">
        <v>0</v>
      </c>
      <c r="C225" s="120"/>
      <c r="D225" s="80"/>
      <c r="E225" s="80"/>
      <c r="F225" s="81"/>
      <c r="G225" s="81"/>
      <c r="H225" s="80"/>
      <c r="I225" s="82"/>
      <c r="J225" s="79"/>
      <c r="K225" s="80"/>
      <c r="L225" s="98"/>
    </row>
    <row r="226" spans="2:12" x14ac:dyDescent="0.15">
      <c r="B226" s="115">
        <v>1</v>
      </c>
      <c r="C226" s="272" t="s">
        <v>449</v>
      </c>
      <c r="D226" s="87" t="s">
        <v>457</v>
      </c>
      <c r="E226" s="269" t="s">
        <v>461</v>
      </c>
      <c r="F226" s="271" t="s">
        <v>170</v>
      </c>
      <c r="G226" s="271" t="s">
        <v>170</v>
      </c>
      <c r="H226" s="87" t="s">
        <v>170</v>
      </c>
      <c r="I226" s="269" t="s">
        <v>170</v>
      </c>
      <c r="J226" s="270" t="s">
        <v>476</v>
      </c>
      <c r="K226" s="87" t="s">
        <v>477</v>
      </c>
      <c r="L226" s="114" t="s">
        <v>477</v>
      </c>
    </row>
    <row r="227" spans="2:12" x14ac:dyDescent="0.15">
      <c r="B227" s="115">
        <v>2</v>
      </c>
      <c r="C227" s="121" t="s">
        <v>450</v>
      </c>
      <c r="D227" s="85" t="s">
        <v>478</v>
      </c>
      <c r="E227" s="84" t="s">
        <v>592</v>
      </c>
      <c r="F227" s="76" t="s">
        <v>479</v>
      </c>
      <c r="G227" s="76" t="s">
        <v>593</v>
      </c>
      <c r="H227" s="85" t="s">
        <v>170</v>
      </c>
      <c r="I227" s="86" t="s">
        <v>170</v>
      </c>
      <c r="J227" s="83" t="s">
        <v>480</v>
      </c>
      <c r="K227" s="85" t="s">
        <v>481</v>
      </c>
      <c r="L227" s="99" t="s">
        <v>482</v>
      </c>
    </row>
    <row r="228" spans="2:12" x14ac:dyDescent="0.15">
      <c r="B228" s="115">
        <v>3</v>
      </c>
      <c r="C228" s="121" t="s">
        <v>451</v>
      </c>
      <c r="D228" s="85" t="s">
        <v>459</v>
      </c>
      <c r="E228" s="85" t="s">
        <v>462</v>
      </c>
      <c r="F228" s="87" t="s">
        <v>1174</v>
      </c>
      <c r="G228" s="87" t="s">
        <v>1175</v>
      </c>
      <c r="H228" s="85" t="s">
        <v>483</v>
      </c>
      <c r="I228" s="86" t="s">
        <v>170</v>
      </c>
      <c r="J228" s="83" t="s">
        <v>476</v>
      </c>
      <c r="K228" s="85" t="s">
        <v>170</v>
      </c>
      <c r="L228" s="99" t="s">
        <v>170</v>
      </c>
    </row>
    <row r="229" spans="2:12" x14ac:dyDescent="0.15">
      <c r="B229" s="115">
        <v>4</v>
      </c>
      <c r="C229" s="122" t="s">
        <v>452</v>
      </c>
      <c r="D229" s="89" t="s">
        <v>478</v>
      </c>
      <c r="E229" s="89" t="s">
        <v>484</v>
      </c>
      <c r="F229" s="89" t="s">
        <v>485</v>
      </c>
      <c r="G229" s="89" t="s">
        <v>486</v>
      </c>
      <c r="H229" s="89" t="s">
        <v>487</v>
      </c>
      <c r="I229" s="90" t="s">
        <v>170</v>
      </c>
      <c r="J229" s="88" t="s">
        <v>488</v>
      </c>
      <c r="K229" s="89" t="s">
        <v>489</v>
      </c>
      <c r="L229" s="100" t="s">
        <v>170</v>
      </c>
    </row>
    <row r="230" spans="2:12" x14ac:dyDescent="0.15">
      <c r="B230" s="115">
        <v>5</v>
      </c>
      <c r="C230" s="122" t="s">
        <v>453</v>
      </c>
      <c r="D230" s="89" t="s">
        <v>460</v>
      </c>
      <c r="E230" s="89" t="s">
        <v>464</v>
      </c>
      <c r="F230" s="89" t="s">
        <v>170</v>
      </c>
      <c r="G230" s="89" t="s">
        <v>170</v>
      </c>
      <c r="H230" s="89" t="s">
        <v>170</v>
      </c>
      <c r="I230" s="90" t="s">
        <v>170</v>
      </c>
      <c r="J230" s="88" t="s">
        <v>170</v>
      </c>
      <c r="K230" s="89" t="s">
        <v>170</v>
      </c>
      <c r="L230" s="100" t="s">
        <v>170</v>
      </c>
    </row>
    <row r="231" spans="2:12" x14ac:dyDescent="0.15">
      <c r="B231" s="115">
        <v>6</v>
      </c>
      <c r="C231" s="121" t="s">
        <v>454</v>
      </c>
      <c r="D231" s="85" t="s">
        <v>170</v>
      </c>
      <c r="E231" s="85" t="s">
        <v>170</v>
      </c>
      <c r="F231" s="76" t="s">
        <v>170</v>
      </c>
      <c r="G231" s="92" t="s">
        <v>170</v>
      </c>
      <c r="H231" s="85" t="s">
        <v>170</v>
      </c>
      <c r="I231" s="86" t="s">
        <v>170</v>
      </c>
      <c r="J231" s="83" t="s">
        <v>170</v>
      </c>
      <c r="K231" s="85" t="s">
        <v>170</v>
      </c>
      <c r="L231" s="99" t="s">
        <v>170</v>
      </c>
    </row>
    <row r="232" spans="2:12" x14ac:dyDescent="0.15">
      <c r="B232" s="115">
        <v>7</v>
      </c>
      <c r="C232" s="121" t="s">
        <v>455</v>
      </c>
      <c r="D232" s="85" t="s">
        <v>594</v>
      </c>
      <c r="E232" s="85" t="s">
        <v>595</v>
      </c>
      <c r="F232" s="87" t="s">
        <v>596</v>
      </c>
      <c r="G232" s="85" t="s">
        <v>170</v>
      </c>
      <c r="H232" s="85" t="s">
        <v>170</v>
      </c>
      <c r="I232" s="86" t="s">
        <v>170</v>
      </c>
      <c r="J232" s="83" t="s">
        <v>480</v>
      </c>
      <c r="K232" s="85" t="s">
        <v>170</v>
      </c>
      <c r="L232" s="99" t="s">
        <v>170</v>
      </c>
    </row>
    <row r="233" spans="2:12" x14ac:dyDescent="0.15">
      <c r="B233" s="115">
        <v>8</v>
      </c>
      <c r="C233" s="122" t="s">
        <v>456</v>
      </c>
      <c r="D233" s="89" t="s">
        <v>573</v>
      </c>
      <c r="E233" s="89" t="s">
        <v>612</v>
      </c>
      <c r="F233" s="89" t="s">
        <v>613</v>
      </c>
      <c r="G233" s="89" t="s">
        <v>13</v>
      </c>
      <c r="H233" s="89" t="s">
        <v>13</v>
      </c>
      <c r="I233" s="90" t="s">
        <v>13</v>
      </c>
      <c r="J233" s="88" t="s">
        <v>170</v>
      </c>
      <c r="K233" s="89" t="s">
        <v>170</v>
      </c>
      <c r="L233" s="100" t="s">
        <v>170</v>
      </c>
    </row>
    <row r="234" spans="2:12" x14ac:dyDescent="0.15">
      <c r="B234" s="115">
        <v>9</v>
      </c>
      <c r="C234" s="122" t="s">
        <v>585</v>
      </c>
      <c r="D234" s="89" t="s">
        <v>611</v>
      </c>
      <c r="E234" s="89" t="s">
        <v>611</v>
      </c>
      <c r="F234" s="89" t="s">
        <v>611</v>
      </c>
      <c r="G234" s="89" t="s">
        <v>611</v>
      </c>
      <c r="H234" s="89" t="s">
        <v>611</v>
      </c>
      <c r="I234" s="90" t="s">
        <v>611</v>
      </c>
      <c r="J234" s="88" t="s">
        <v>170</v>
      </c>
      <c r="K234" s="89" t="s">
        <v>170</v>
      </c>
      <c r="L234" s="100" t="s">
        <v>170</v>
      </c>
    </row>
    <row r="235" spans="2:12" x14ac:dyDescent="0.15">
      <c r="B235" s="115">
        <v>10</v>
      </c>
      <c r="C235" s="122" t="s">
        <v>602</v>
      </c>
      <c r="D235" s="89" t="s">
        <v>606</v>
      </c>
      <c r="E235" s="89" t="s">
        <v>614</v>
      </c>
      <c r="F235" s="89" t="s">
        <v>615</v>
      </c>
      <c r="G235" s="89" t="s">
        <v>616</v>
      </c>
      <c r="H235" s="89" t="s">
        <v>617</v>
      </c>
      <c r="I235" s="90" t="s">
        <v>170</v>
      </c>
      <c r="J235" s="88" t="s">
        <v>170</v>
      </c>
      <c r="K235" s="89" t="s">
        <v>170</v>
      </c>
      <c r="L235" s="100" t="s">
        <v>170</v>
      </c>
    </row>
    <row r="236" spans="2:12" x14ac:dyDescent="0.15">
      <c r="B236" s="115">
        <v>11</v>
      </c>
      <c r="C236" s="122" t="s">
        <v>604</v>
      </c>
      <c r="D236" s="89" t="s">
        <v>606</v>
      </c>
      <c r="E236" s="89" t="s">
        <v>614</v>
      </c>
      <c r="F236" s="89" t="s">
        <v>615</v>
      </c>
      <c r="G236" s="89" t="s">
        <v>616</v>
      </c>
      <c r="H236" s="89" t="s">
        <v>617</v>
      </c>
      <c r="I236" s="90" t="s">
        <v>170</v>
      </c>
      <c r="J236" s="88" t="s">
        <v>170</v>
      </c>
      <c r="K236" s="89" t="s">
        <v>170</v>
      </c>
      <c r="L236" s="100" t="s">
        <v>170</v>
      </c>
    </row>
    <row r="237" spans="2:12" x14ac:dyDescent="0.15">
      <c r="B237" s="115">
        <v>12</v>
      </c>
      <c r="C237" s="122" t="s">
        <v>756</v>
      </c>
      <c r="D237" s="89" t="s">
        <v>170</v>
      </c>
      <c r="E237" s="89" t="s">
        <v>170</v>
      </c>
      <c r="F237" s="89" t="s">
        <v>170</v>
      </c>
      <c r="G237" s="89" t="s">
        <v>170</v>
      </c>
      <c r="H237" s="89" t="s">
        <v>170</v>
      </c>
      <c r="I237" s="90" t="s">
        <v>170</v>
      </c>
      <c r="J237" s="88" t="s">
        <v>170</v>
      </c>
      <c r="K237" s="89" t="s">
        <v>170</v>
      </c>
      <c r="L237" s="100" t="s">
        <v>170</v>
      </c>
    </row>
    <row r="238" spans="2:12" x14ac:dyDescent="0.15">
      <c r="B238" s="115">
        <v>13</v>
      </c>
      <c r="C238" s="122" t="s">
        <v>618</v>
      </c>
      <c r="D238" s="89" t="s">
        <v>170</v>
      </c>
      <c r="E238" s="89" t="s">
        <v>170</v>
      </c>
      <c r="F238" s="89" t="s">
        <v>170</v>
      </c>
      <c r="G238" s="89" t="s">
        <v>170</v>
      </c>
      <c r="H238" s="89" t="s">
        <v>170</v>
      </c>
      <c r="I238" s="90" t="s">
        <v>170</v>
      </c>
      <c r="J238" s="88" t="s">
        <v>170</v>
      </c>
      <c r="K238" s="89" t="s">
        <v>170</v>
      </c>
      <c r="L238" s="100" t="s">
        <v>170</v>
      </c>
    </row>
    <row r="239" spans="2:12" x14ac:dyDescent="0.15">
      <c r="B239" s="115">
        <v>14</v>
      </c>
      <c r="C239" s="122" t="s">
        <v>170</v>
      </c>
      <c r="D239" s="89" t="s">
        <v>170</v>
      </c>
      <c r="E239" s="89" t="s">
        <v>170</v>
      </c>
      <c r="F239" s="89" t="s">
        <v>170</v>
      </c>
      <c r="G239" s="89" t="s">
        <v>170</v>
      </c>
      <c r="H239" s="89" t="s">
        <v>170</v>
      </c>
      <c r="I239" s="90" t="s">
        <v>170</v>
      </c>
      <c r="J239" s="88" t="s">
        <v>170</v>
      </c>
      <c r="K239" s="89" t="s">
        <v>170</v>
      </c>
      <c r="L239" s="100" t="s">
        <v>170</v>
      </c>
    </row>
    <row r="240" spans="2:12" x14ac:dyDescent="0.15">
      <c r="B240" s="115">
        <v>15</v>
      </c>
      <c r="C240" s="122" t="s">
        <v>170</v>
      </c>
      <c r="D240" s="89" t="s">
        <v>170</v>
      </c>
      <c r="E240" s="89" t="s">
        <v>170</v>
      </c>
      <c r="F240" s="89" t="s">
        <v>170</v>
      </c>
      <c r="G240" s="89" t="s">
        <v>170</v>
      </c>
      <c r="H240" s="89" t="s">
        <v>170</v>
      </c>
      <c r="I240" s="90" t="s">
        <v>170</v>
      </c>
      <c r="J240" s="88" t="s">
        <v>170</v>
      </c>
      <c r="K240" s="89" t="s">
        <v>170</v>
      </c>
      <c r="L240" s="100" t="s">
        <v>170</v>
      </c>
    </row>
    <row r="241" spans="2:18" x14ac:dyDescent="0.15">
      <c r="B241" s="115">
        <v>16</v>
      </c>
      <c r="C241" s="122" t="s">
        <v>170</v>
      </c>
      <c r="D241" s="89" t="s">
        <v>170</v>
      </c>
      <c r="E241" s="89" t="s">
        <v>170</v>
      </c>
      <c r="F241" s="89" t="s">
        <v>170</v>
      </c>
      <c r="G241" s="89" t="s">
        <v>170</v>
      </c>
      <c r="H241" s="89" t="s">
        <v>170</v>
      </c>
      <c r="I241" s="90" t="s">
        <v>170</v>
      </c>
      <c r="J241" s="88" t="s">
        <v>170</v>
      </c>
      <c r="K241" s="89" t="s">
        <v>170</v>
      </c>
      <c r="L241" s="100" t="s">
        <v>170</v>
      </c>
    </row>
    <row r="242" spans="2:18" x14ac:dyDescent="0.15">
      <c r="B242" s="115">
        <v>17</v>
      </c>
      <c r="C242" s="123" t="s">
        <v>170</v>
      </c>
      <c r="D242" s="95" t="s">
        <v>170</v>
      </c>
      <c r="E242" s="95" t="s">
        <v>170</v>
      </c>
      <c r="F242" s="95" t="s">
        <v>170</v>
      </c>
      <c r="G242" s="95" t="s">
        <v>170</v>
      </c>
      <c r="H242" s="95" t="s">
        <v>170</v>
      </c>
      <c r="I242" s="96" t="s">
        <v>170</v>
      </c>
      <c r="J242" s="94" t="s">
        <v>170</v>
      </c>
      <c r="K242" s="95" t="s">
        <v>170</v>
      </c>
      <c r="L242" s="101" t="s">
        <v>170</v>
      </c>
    </row>
    <row r="244" spans="2:18" x14ac:dyDescent="0.15">
      <c r="C244" s="12" t="s">
        <v>363</v>
      </c>
      <c r="D244" s="46"/>
    </row>
    <row r="245" spans="2:18" x14ac:dyDescent="0.15">
      <c r="B245" s="124">
        <v>0</v>
      </c>
      <c r="C245" s="305"/>
      <c r="D245" s="74"/>
      <c r="E245" s="74"/>
      <c r="F245" s="74"/>
      <c r="G245" s="74"/>
      <c r="H245" s="74"/>
      <c r="I245" s="74"/>
      <c r="J245" s="74"/>
      <c r="K245" s="74"/>
      <c r="L245" s="74"/>
      <c r="M245" s="74"/>
      <c r="N245" s="74"/>
      <c r="O245" s="74"/>
      <c r="P245" s="74"/>
      <c r="Q245" s="74"/>
      <c r="R245" s="75"/>
    </row>
    <row r="246" spans="2:18" x14ac:dyDescent="0.15">
      <c r="B246" s="124">
        <v>1</v>
      </c>
      <c r="C246" s="306" t="s">
        <v>449</v>
      </c>
      <c r="D246" s="77" t="s">
        <v>297</v>
      </c>
      <c r="E246" s="77" t="s">
        <v>186</v>
      </c>
      <c r="F246" s="77" t="s">
        <v>490</v>
      </c>
      <c r="G246" s="77" t="s">
        <v>187</v>
      </c>
      <c r="H246" s="77" t="s">
        <v>491</v>
      </c>
      <c r="I246" s="77" t="s">
        <v>188</v>
      </c>
      <c r="J246" s="77" t="s">
        <v>904</v>
      </c>
      <c r="K246" s="77" t="s">
        <v>170</v>
      </c>
      <c r="L246" s="77" t="s">
        <v>170</v>
      </c>
      <c r="M246" s="77" t="s">
        <v>170</v>
      </c>
      <c r="N246" s="77" t="s">
        <v>170</v>
      </c>
      <c r="O246" s="77" t="s">
        <v>170</v>
      </c>
      <c r="P246" s="77" t="s">
        <v>170</v>
      </c>
      <c r="Q246" s="77" t="s">
        <v>170</v>
      </c>
      <c r="R246" s="78" t="s">
        <v>170</v>
      </c>
    </row>
    <row r="247" spans="2:18" x14ac:dyDescent="0.15">
      <c r="B247" s="124">
        <v>2</v>
      </c>
      <c r="C247" s="306" t="s">
        <v>450</v>
      </c>
      <c r="D247" s="77" t="s">
        <v>565</v>
      </c>
      <c r="E247" s="77" t="s">
        <v>297</v>
      </c>
      <c r="F247" s="77" t="s">
        <v>300</v>
      </c>
      <c r="G247" s="77" t="s">
        <v>586</v>
      </c>
      <c r="H247" s="77" t="s">
        <v>170</v>
      </c>
      <c r="I247" s="77" t="s">
        <v>170</v>
      </c>
      <c r="J247" s="77" t="s">
        <v>170</v>
      </c>
      <c r="K247" s="77" t="s">
        <v>170</v>
      </c>
      <c r="L247" s="77" t="s">
        <v>170</v>
      </c>
      <c r="M247" s="77" t="s">
        <v>170</v>
      </c>
      <c r="N247" s="77" t="s">
        <v>170</v>
      </c>
      <c r="O247" s="77" t="s">
        <v>170</v>
      </c>
      <c r="P247" s="77" t="s">
        <v>170</v>
      </c>
      <c r="Q247" s="77" t="s">
        <v>170</v>
      </c>
      <c r="R247" s="78" t="s">
        <v>170</v>
      </c>
    </row>
    <row r="248" spans="2:18" x14ac:dyDescent="0.15">
      <c r="B248" s="124">
        <v>3</v>
      </c>
      <c r="C248" s="306" t="s">
        <v>451</v>
      </c>
      <c r="D248" s="77" t="s">
        <v>492</v>
      </c>
      <c r="E248" s="77" t="s">
        <v>574</v>
      </c>
      <c r="F248" s="77" t="s">
        <v>298</v>
      </c>
      <c r="G248" s="77" t="s">
        <v>576</v>
      </c>
      <c r="H248" s="77" t="s">
        <v>586</v>
      </c>
      <c r="I248" s="77" t="s">
        <v>170</v>
      </c>
      <c r="J248" s="77" t="s">
        <v>170</v>
      </c>
      <c r="K248" s="77" t="s">
        <v>170</v>
      </c>
      <c r="L248" s="77" t="s">
        <v>170</v>
      </c>
      <c r="M248" s="77" t="s">
        <v>170</v>
      </c>
      <c r="N248" s="77" t="s">
        <v>170</v>
      </c>
      <c r="O248" s="77" t="s">
        <v>170</v>
      </c>
      <c r="P248" s="77" t="s">
        <v>170</v>
      </c>
      <c r="Q248" s="77" t="s">
        <v>170</v>
      </c>
      <c r="R248" s="78" t="s">
        <v>170</v>
      </c>
    </row>
    <row r="249" spans="2:18" x14ac:dyDescent="0.15">
      <c r="B249" s="124">
        <v>4</v>
      </c>
      <c r="C249" s="307" t="s">
        <v>452</v>
      </c>
      <c r="D249" s="102" t="s">
        <v>493</v>
      </c>
      <c r="E249" s="102" t="s">
        <v>494</v>
      </c>
      <c r="F249" s="102" t="s">
        <v>586</v>
      </c>
      <c r="G249" s="102" t="s">
        <v>170</v>
      </c>
      <c r="H249" s="102" t="s">
        <v>170</v>
      </c>
      <c r="I249" s="102" t="s">
        <v>170</v>
      </c>
      <c r="J249" s="102" t="s">
        <v>170</v>
      </c>
      <c r="K249" s="102" t="s">
        <v>170</v>
      </c>
      <c r="L249" s="102" t="s">
        <v>170</v>
      </c>
      <c r="M249" s="102" t="s">
        <v>170</v>
      </c>
      <c r="N249" s="102" t="s">
        <v>170</v>
      </c>
      <c r="O249" s="102" t="s">
        <v>170</v>
      </c>
      <c r="P249" s="102" t="s">
        <v>170</v>
      </c>
      <c r="Q249" s="102" t="s">
        <v>170</v>
      </c>
      <c r="R249" s="91" t="s">
        <v>170</v>
      </c>
    </row>
    <row r="250" spans="2:18" x14ac:dyDescent="0.15">
      <c r="B250" s="124">
        <v>5</v>
      </c>
      <c r="C250" s="307" t="s">
        <v>453</v>
      </c>
      <c r="D250" s="102" t="s">
        <v>563</v>
      </c>
      <c r="E250" s="102" t="s">
        <v>494</v>
      </c>
      <c r="F250" s="102" t="s">
        <v>495</v>
      </c>
      <c r="G250" s="102" t="s">
        <v>575</v>
      </c>
      <c r="H250" s="102" t="s">
        <v>577</v>
      </c>
      <c r="I250" s="102" t="s">
        <v>586</v>
      </c>
      <c r="J250" s="102" t="s">
        <v>170</v>
      </c>
      <c r="K250" s="102" t="s">
        <v>170</v>
      </c>
      <c r="L250" s="102" t="s">
        <v>170</v>
      </c>
      <c r="M250" s="102" t="s">
        <v>170</v>
      </c>
      <c r="N250" s="102" t="s">
        <v>170</v>
      </c>
      <c r="O250" s="102" t="s">
        <v>170</v>
      </c>
      <c r="P250" s="102" t="s">
        <v>170</v>
      </c>
      <c r="Q250" s="102" t="s">
        <v>170</v>
      </c>
      <c r="R250" s="91" t="s">
        <v>170</v>
      </c>
    </row>
    <row r="251" spans="2:18" x14ac:dyDescent="0.15">
      <c r="B251" s="124">
        <v>6</v>
      </c>
      <c r="C251" s="306" t="s">
        <v>454</v>
      </c>
      <c r="D251" s="77" t="s">
        <v>496</v>
      </c>
      <c r="E251" s="77" t="s">
        <v>563</v>
      </c>
      <c r="F251" s="77" t="s">
        <v>564</v>
      </c>
      <c r="G251" s="77" t="s">
        <v>576</v>
      </c>
      <c r="H251" s="77" t="s">
        <v>578</v>
      </c>
      <c r="I251" s="77" t="s">
        <v>131</v>
      </c>
      <c r="J251" s="77" t="s">
        <v>132</v>
      </c>
      <c r="K251" s="77" t="s">
        <v>133</v>
      </c>
      <c r="L251" s="77" t="s">
        <v>497</v>
      </c>
      <c r="M251" s="77" t="s">
        <v>163</v>
      </c>
      <c r="N251" s="77" t="s">
        <v>89</v>
      </c>
      <c r="O251" s="77" t="s">
        <v>299</v>
      </c>
      <c r="P251" s="77" t="s">
        <v>170</v>
      </c>
      <c r="Q251" s="77" t="s">
        <v>170</v>
      </c>
      <c r="R251" s="78" t="s">
        <v>170</v>
      </c>
    </row>
    <row r="252" spans="2:18" x14ac:dyDescent="0.15">
      <c r="B252" s="124">
        <v>7</v>
      </c>
      <c r="C252" s="306" t="s">
        <v>455</v>
      </c>
      <c r="D252" s="77" t="s">
        <v>499</v>
      </c>
      <c r="E252" s="77" t="s">
        <v>500</v>
      </c>
      <c r="F252" s="77" t="s">
        <v>498</v>
      </c>
      <c r="G252" s="77" t="s">
        <v>501</v>
      </c>
      <c r="H252" s="77" t="s">
        <v>170</v>
      </c>
      <c r="I252" s="77" t="s">
        <v>170</v>
      </c>
      <c r="J252" s="77" t="s">
        <v>170</v>
      </c>
      <c r="K252" s="77" t="s">
        <v>170</v>
      </c>
      <c r="L252" s="77" t="s">
        <v>170</v>
      </c>
      <c r="M252" s="77" t="s">
        <v>170</v>
      </c>
      <c r="N252" s="77" t="s">
        <v>170</v>
      </c>
      <c r="O252" s="77" t="s">
        <v>170</v>
      </c>
      <c r="P252" s="77" t="s">
        <v>170</v>
      </c>
      <c r="Q252" s="77" t="s">
        <v>170</v>
      </c>
      <c r="R252" s="78" t="s">
        <v>170</v>
      </c>
    </row>
    <row r="253" spans="2:18" x14ac:dyDescent="0.15">
      <c r="B253" s="124">
        <v>8</v>
      </c>
      <c r="C253" s="307" t="s">
        <v>456</v>
      </c>
      <c r="D253" s="102" t="s">
        <v>566</v>
      </c>
      <c r="E253" s="102" t="s">
        <v>563</v>
      </c>
      <c r="F253" s="102" t="s">
        <v>564</v>
      </c>
      <c r="G253" s="102" t="s">
        <v>586</v>
      </c>
      <c r="H253" s="102" t="s">
        <v>170</v>
      </c>
      <c r="I253" s="102" t="s">
        <v>170</v>
      </c>
      <c r="J253" s="102" t="s">
        <v>170</v>
      </c>
      <c r="K253" s="102" t="s">
        <v>170</v>
      </c>
      <c r="L253" s="102" t="s">
        <v>170</v>
      </c>
      <c r="M253" s="102" t="s">
        <v>170</v>
      </c>
      <c r="N253" s="102" t="s">
        <v>170</v>
      </c>
      <c r="O253" s="102" t="s">
        <v>170</v>
      </c>
      <c r="P253" s="102" t="s">
        <v>170</v>
      </c>
      <c r="Q253" s="102" t="s">
        <v>170</v>
      </c>
      <c r="R253" s="91" t="s">
        <v>170</v>
      </c>
    </row>
    <row r="254" spans="2:18" x14ac:dyDescent="0.15">
      <c r="B254" s="124">
        <v>9</v>
      </c>
      <c r="C254" s="306" t="s">
        <v>585</v>
      </c>
      <c r="D254" s="102" t="s">
        <v>619</v>
      </c>
      <c r="E254" s="102" t="s">
        <v>620</v>
      </c>
      <c r="F254" s="102" t="s">
        <v>621</v>
      </c>
      <c r="G254" s="102" t="s">
        <v>622</v>
      </c>
      <c r="H254" s="102" t="s">
        <v>578</v>
      </c>
      <c r="I254" s="102" t="s">
        <v>685</v>
      </c>
      <c r="J254" s="102" t="s">
        <v>684</v>
      </c>
      <c r="K254" s="102" t="s">
        <v>683</v>
      </c>
      <c r="L254" s="102" t="s">
        <v>498</v>
      </c>
      <c r="M254" s="102" t="s">
        <v>625</v>
      </c>
      <c r="N254" s="102" t="s">
        <v>501</v>
      </c>
      <c r="O254" s="102" t="s">
        <v>170</v>
      </c>
      <c r="P254" s="102" t="s">
        <v>170</v>
      </c>
      <c r="Q254" s="102" t="s">
        <v>170</v>
      </c>
      <c r="R254" s="91" t="s">
        <v>170</v>
      </c>
    </row>
    <row r="255" spans="2:18" x14ac:dyDescent="0.15">
      <c r="B255" s="124">
        <v>10</v>
      </c>
      <c r="C255" s="306" t="s">
        <v>603</v>
      </c>
      <c r="D255" s="102" t="s">
        <v>619</v>
      </c>
      <c r="E255" s="102" t="s">
        <v>620</v>
      </c>
      <c r="F255" s="102" t="s">
        <v>564</v>
      </c>
      <c r="G255" s="102" t="s">
        <v>586</v>
      </c>
      <c r="H255" s="102" t="s">
        <v>170</v>
      </c>
      <c r="I255" s="102" t="s">
        <v>170</v>
      </c>
      <c r="J255" s="102" t="s">
        <v>170</v>
      </c>
      <c r="K255" s="102" t="s">
        <v>170</v>
      </c>
      <c r="L255" s="102" t="s">
        <v>170</v>
      </c>
      <c r="M255" s="102" t="s">
        <v>170</v>
      </c>
      <c r="N255" s="102" t="s">
        <v>170</v>
      </c>
      <c r="O255" s="102" t="s">
        <v>170</v>
      </c>
      <c r="P255" s="102" t="s">
        <v>170</v>
      </c>
      <c r="Q255" s="102" t="s">
        <v>170</v>
      </c>
      <c r="R255" s="91" t="s">
        <v>170</v>
      </c>
    </row>
    <row r="256" spans="2:18" x14ac:dyDescent="0.15">
      <c r="B256" s="124">
        <v>11</v>
      </c>
      <c r="C256" s="306" t="s">
        <v>605</v>
      </c>
      <c r="D256" s="102" t="s">
        <v>619</v>
      </c>
      <c r="E256" s="102" t="s">
        <v>620</v>
      </c>
      <c r="F256" s="102" t="s">
        <v>564</v>
      </c>
      <c r="G256" s="102" t="s">
        <v>586</v>
      </c>
      <c r="H256" s="102" t="s">
        <v>170</v>
      </c>
      <c r="I256" s="102" t="s">
        <v>170</v>
      </c>
      <c r="J256" s="102" t="s">
        <v>170</v>
      </c>
      <c r="K256" s="102" t="s">
        <v>170</v>
      </c>
      <c r="L256" s="102" t="s">
        <v>170</v>
      </c>
      <c r="M256" s="102" t="s">
        <v>170</v>
      </c>
      <c r="N256" s="102" t="s">
        <v>170</v>
      </c>
      <c r="O256" s="102" t="s">
        <v>170</v>
      </c>
      <c r="P256" s="102" t="s">
        <v>170</v>
      </c>
      <c r="Q256" s="102" t="s">
        <v>170</v>
      </c>
      <c r="R256" s="91" t="s">
        <v>170</v>
      </c>
    </row>
    <row r="257" spans="2:18" x14ac:dyDescent="0.15">
      <c r="B257" s="124">
        <v>12</v>
      </c>
      <c r="C257" s="306" t="s">
        <v>756</v>
      </c>
      <c r="D257" s="102" t="s">
        <v>758</v>
      </c>
      <c r="E257" s="102" t="s">
        <v>759</v>
      </c>
      <c r="F257" s="102" t="s">
        <v>625</v>
      </c>
      <c r="G257" s="102" t="s">
        <v>170</v>
      </c>
      <c r="H257" s="102" t="s">
        <v>170</v>
      </c>
      <c r="I257" s="102" t="s">
        <v>170</v>
      </c>
      <c r="J257" s="102" t="s">
        <v>170</v>
      </c>
      <c r="K257" s="102" t="s">
        <v>170</v>
      </c>
      <c r="L257" s="102" t="s">
        <v>170</v>
      </c>
      <c r="M257" s="102" t="s">
        <v>170</v>
      </c>
      <c r="N257" s="102" t="s">
        <v>170</v>
      </c>
      <c r="O257" s="102" t="s">
        <v>170</v>
      </c>
      <c r="P257" s="102" t="s">
        <v>170</v>
      </c>
      <c r="Q257" s="102" t="s">
        <v>170</v>
      </c>
      <c r="R257" s="91" t="s">
        <v>170</v>
      </c>
    </row>
    <row r="258" spans="2:18" x14ac:dyDescent="0.15">
      <c r="B258" s="124">
        <v>13</v>
      </c>
      <c r="C258" s="306" t="s">
        <v>46</v>
      </c>
      <c r="D258" s="102" t="s">
        <v>623</v>
      </c>
      <c r="E258" s="102" t="s">
        <v>624</v>
      </c>
      <c r="F258" s="102" t="s">
        <v>625</v>
      </c>
      <c r="G258" s="102" t="s">
        <v>501</v>
      </c>
      <c r="H258" s="102" t="s">
        <v>170</v>
      </c>
      <c r="I258" s="102" t="s">
        <v>170</v>
      </c>
      <c r="J258" s="102" t="s">
        <v>170</v>
      </c>
      <c r="K258" s="102" t="s">
        <v>170</v>
      </c>
      <c r="L258" s="102" t="s">
        <v>170</v>
      </c>
      <c r="M258" s="102" t="s">
        <v>170</v>
      </c>
      <c r="N258" s="102" t="s">
        <v>170</v>
      </c>
      <c r="O258" s="102" t="s">
        <v>170</v>
      </c>
      <c r="P258" s="102" t="s">
        <v>170</v>
      </c>
      <c r="Q258" s="102" t="s">
        <v>170</v>
      </c>
      <c r="R258" s="91" t="s">
        <v>170</v>
      </c>
    </row>
    <row r="259" spans="2:18" x14ac:dyDescent="0.15">
      <c r="B259" s="124">
        <v>14</v>
      </c>
      <c r="C259" s="306" t="s">
        <v>170</v>
      </c>
      <c r="D259" s="102" t="s">
        <v>170</v>
      </c>
      <c r="E259" s="102" t="s">
        <v>170</v>
      </c>
      <c r="F259" s="102" t="s">
        <v>170</v>
      </c>
      <c r="G259" s="102" t="s">
        <v>170</v>
      </c>
      <c r="H259" s="102" t="s">
        <v>170</v>
      </c>
      <c r="I259" s="102" t="s">
        <v>170</v>
      </c>
      <c r="J259" s="102" t="s">
        <v>170</v>
      </c>
      <c r="K259" s="102" t="s">
        <v>170</v>
      </c>
      <c r="L259" s="102" t="s">
        <v>170</v>
      </c>
      <c r="M259" s="102" t="s">
        <v>170</v>
      </c>
      <c r="N259" s="102" t="s">
        <v>170</v>
      </c>
      <c r="O259" s="102" t="s">
        <v>170</v>
      </c>
      <c r="P259" s="102" t="s">
        <v>170</v>
      </c>
      <c r="Q259" s="102" t="s">
        <v>170</v>
      </c>
      <c r="R259" s="91" t="s">
        <v>170</v>
      </c>
    </row>
    <row r="260" spans="2:18" x14ac:dyDescent="0.15">
      <c r="B260" s="124">
        <v>15</v>
      </c>
      <c r="C260" s="306" t="s">
        <v>170</v>
      </c>
      <c r="D260" s="102" t="s">
        <v>170</v>
      </c>
      <c r="E260" s="102" t="s">
        <v>170</v>
      </c>
      <c r="F260" s="102" t="s">
        <v>170</v>
      </c>
      <c r="G260" s="102" t="s">
        <v>170</v>
      </c>
      <c r="H260" s="102" t="s">
        <v>170</v>
      </c>
      <c r="I260" s="102" t="s">
        <v>170</v>
      </c>
      <c r="J260" s="102" t="s">
        <v>170</v>
      </c>
      <c r="K260" s="102" t="s">
        <v>170</v>
      </c>
      <c r="L260" s="102" t="s">
        <v>170</v>
      </c>
      <c r="M260" s="102" t="s">
        <v>170</v>
      </c>
      <c r="N260" s="102" t="s">
        <v>170</v>
      </c>
      <c r="O260" s="102" t="s">
        <v>170</v>
      </c>
      <c r="P260" s="102" t="s">
        <v>170</v>
      </c>
      <c r="Q260" s="102" t="s">
        <v>170</v>
      </c>
      <c r="R260" s="91" t="s">
        <v>170</v>
      </c>
    </row>
    <row r="261" spans="2:18" x14ac:dyDescent="0.15">
      <c r="B261" s="124">
        <v>16</v>
      </c>
      <c r="C261" s="306" t="s">
        <v>170</v>
      </c>
      <c r="D261" s="102" t="s">
        <v>170</v>
      </c>
      <c r="E261" s="102" t="s">
        <v>170</v>
      </c>
      <c r="F261" s="102" t="s">
        <v>170</v>
      </c>
      <c r="G261" s="102" t="s">
        <v>170</v>
      </c>
      <c r="H261" s="102" t="s">
        <v>170</v>
      </c>
      <c r="I261" s="102" t="s">
        <v>170</v>
      </c>
      <c r="J261" s="102" t="s">
        <v>170</v>
      </c>
      <c r="K261" s="102" t="s">
        <v>170</v>
      </c>
      <c r="L261" s="102" t="s">
        <v>170</v>
      </c>
      <c r="M261" s="102" t="s">
        <v>170</v>
      </c>
      <c r="N261" s="102" t="s">
        <v>170</v>
      </c>
      <c r="O261" s="102" t="s">
        <v>170</v>
      </c>
      <c r="P261" s="102" t="s">
        <v>170</v>
      </c>
      <c r="Q261" s="102" t="s">
        <v>170</v>
      </c>
      <c r="R261" s="91" t="s">
        <v>170</v>
      </c>
    </row>
    <row r="262" spans="2:18" x14ac:dyDescent="0.15">
      <c r="B262" s="115">
        <v>17</v>
      </c>
      <c r="C262" s="308" t="s">
        <v>170</v>
      </c>
      <c r="D262" s="103" t="s">
        <v>170</v>
      </c>
      <c r="E262" s="103" t="s">
        <v>170</v>
      </c>
      <c r="F262" s="103" t="s">
        <v>170</v>
      </c>
      <c r="G262" s="103" t="s">
        <v>170</v>
      </c>
      <c r="H262" s="103" t="s">
        <v>170</v>
      </c>
      <c r="I262" s="103" t="s">
        <v>170</v>
      </c>
      <c r="J262" s="103" t="s">
        <v>170</v>
      </c>
      <c r="K262" s="103" t="s">
        <v>170</v>
      </c>
      <c r="L262" s="103" t="s">
        <v>170</v>
      </c>
      <c r="M262" s="103" t="s">
        <v>170</v>
      </c>
      <c r="N262" s="103" t="s">
        <v>170</v>
      </c>
      <c r="O262" s="103" t="s">
        <v>170</v>
      </c>
      <c r="P262" s="103" t="s">
        <v>170</v>
      </c>
      <c r="Q262" s="103" t="s">
        <v>170</v>
      </c>
      <c r="R262" s="97" t="s">
        <v>170</v>
      </c>
    </row>
    <row r="264" spans="2:18" x14ac:dyDescent="0.15">
      <c r="C264" s="12" t="s">
        <v>599</v>
      </c>
    </row>
    <row r="265" spans="2:18" x14ac:dyDescent="0.15">
      <c r="C265" s="12" t="s">
        <v>183</v>
      </c>
      <c r="D265" s="12" t="s">
        <v>205</v>
      </c>
      <c r="E265" s="12" t="s">
        <v>387</v>
      </c>
      <c r="F265" s="12" t="s">
        <v>386</v>
      </c>
      <c r="G265" s="12" t="s">
        <v>588</v>
      </c>
      <c r="H265" s="12" t="s">
        <v>1133</v>
      </c>
    </row>
    <row r="266" spans="2:18" x14ac:dyDescent="0.15">
      <c r="B266" s="5">
        <v>1</v>
      </c>
      <c r="C266" s="66" t="s">
        <v>278</v>
      </c>
      <c r="D266" s="66" t="s">
        <v>278</v>
      </c>
      <c r="E266" s="66" t="s">
        <v>560</v>
      </c>
      <c r="F266" s="66" t="s">
        <v>278</v>
      </c>
      <c r="G266" s="66" t="s">
        <v>1135</v>
      </c>
      <c r="H266" s="66" t="s">
        <v>170</v>
      </c>
    </row>
    <row r="267" spans="2:18" x14ac:dyDescent="0.15">
      <c r="B267" s="5">
        <v>2</v>
      </c>
      <c r="C267" s="67" t="s">
        <v>279</v>
      </c>
      <c r="D267" s="67" t="s">
        <v>307</v>
      </c>
      <c r="E267" s="67" t="s">
        <v>406</v>
      </c>
      <c r="F267" s="67" t="s">
        <v>279</v>
      </c>
      <c r="G267" s="67" t="s">
        <v>734</v>
      </c>
      <c r="H267" s="67" t="s">
        <v>170</v>
      </c>
    </row>
    <row r="268" spans="2:18" x14ac:dyDescent="0.15">
      <c r="B268" s="5">
        <v>3</v>
      </c>
      <c r="C268" s="67" t="s">
        <v>554</v>
      </c>
      <c r="D268" s="67" t="s">
        <v>280</v>
      </c>
      <c r="E268" s="67" t="s">
        <v>408</v>
      </c>
      <c r="F268" s="67" t="s">
        <v>425</v>
      </c>
      <c r="G268" s="67" t="s">
        <v>722</v>
      </c>
      <c r="H268" s="67" t="s">
        <v>170</v>
      </c>
    </row>
    <row r="269" spans="2:18" x14ac:dyDescent="0.15">
      <c r="B269" s="5">
        <v>4</v>
      </c>
      <c r="C269" s="67" t="s">
        <v>281</v>
      </c>
      <c r="D269" s="67" t="s">
        <v>281</v>
      </c>
      <c r="E269" s="67" t="s">
        <v>410</v>
      </c>
      <c r="F269" s="67" t="s">
        <v>426</v>
      </c>
      <c r="G269" s="67" t="s">
        <v>281</v>
      </c>
      <c r="H269" s="67" t="s">
        <v>170</v>
      </c>
    </row>
    <row r="270" spans="2:18" x14ac:dyDescent="0.15">
      <c r="B270" s="5">
        <v>5</v>
      </c>
      <c r="C270" s="67" t="s">
        <v>276</v>
      </c>
      <c r="D270" s="67" t="s">
        <v>276</v>
      </c>
      <c r="E270" s="67" t="s">
        <v>281</v>
      </c>
      <c r="F270" s="67" t="s">
        <v>392</v>
      </c>
      <c r="G270" s="67" t="s">
        <v>276</v>
      </c>
      <c r="H270" s="67" t="s">
        <v>170</v>
      </c>
    </row>
    <row r="271" spans="2:18" x14ac:dyDescent="0.15">
      <c r="B271" s="5">
        <v>6</v>
      </c>
      <c r="C271" s="67" t="s">
        <v>388</v>
      </c>
      <c r="D271" s="67" t="s">
        <v>388</v>
      </c>
      <c r="E271" s="67" t="s">
        <v>276</v>
      </c>
      <c r="F271" s="67" t="s">
        <v>281</v>
      </c>
      <c r="G271" s="67" t="s">
        <v>388</v>
      </c>
      <c r="H271" s="67" t="s">
        <v>170</v>
      </c>
    </row>
    <row r="272" spans="2:18" x14ac:dyDescent="0.15">
      <c r="B272" s="5">
        <v>7</v>
      </c>
      <c r="C272" s="67" t="s">
        <v>393</v>
      </c>
      <c r="D272" s="67" t="s">
        <v>272</v>
      </c>
      <c r="E272" s="67" t="s">
        <v>388</v>
      </c>
      <c r="F272" s="67" t="s">
        <v>276</v>
      </c>
      <c r="G272" s="67" t="s">
        <v>551</v>
      </c>
      <c r="H272" s="67" t="s">
        <v>170</v>
      </c>
    </row>
    <row r="273" spans="2:8" x14ac:dyDescent="0.15">
      <c r="B273" s="5">
        <v>8</v>
      </c>
      <c r="C273" s="67" t="s">
        <v>394</v>
      </c>
      <c r="D273" s="67" t="s">
        <v>414</v>
      </c>
      <c r="E273" s="67" t="s">
        <v>393</v>
      </c>
      <c r="F273" s="67" t="s">
        <v>388</v>
      </c>
      <c r="G273" s="67" t="s">
        <v>284</v>
      </c>
      <c r="H273" s="67" t="s">
        <v>170</v>
      </c>
    </row>
    <row r="274" spans="2:8" x14ac:dyDescent="0.15">
      <c r="B274" s="5">
        <v>9</v>
      </c>
      <c r="C274" s="67" t="s">
        <v>284</v>
      </c>
      <c r="D274" s="67" t="s">
        <v>284</v>
      </c>
      <c r="E274" s="67" t="s">
        <v>414</v>
      </c>
      <c r="F274" s="67" t="s">
        <v>393</v>
      </c>
      <c r="G274" s="67" t="s">
        <v>274</v>
      </c>
      <c r="H274" s="67" t="s">
        <v>170</v>
      </c>
    </row>
    <row r="275" spans="2:8" x14ac:dyDescent="0.15">
      <c r="B275" s="5">
        <v>10</v>
      </c>
      <c r="C275" s="67" t="s">
        <v>274</v>
      </c>
      <c r="D275" s="67" t="s">
        <v>274</v>
      </c>
      <c r="E275" s="67" t="s">
        <v>284</v>
      </c>
      <c r="F275" s="67" t="s">
        <v>394</v>
      </c>
      <c r="G275" s="67" t="s">
        <v>287</v>
      </c>
      <c r="H275" s="67" t="s">
        <v>170</v>
      </c>
    </row>
    <row r="276" spans="2:8" x14ac:dyDescent="0.15">
      <c r="B276" s="5">
        <v>11</v>
      </c>
      <c r="C276" s="67" t="s">
        <v>287</v>
      </c>
      <c r="D276" s="67" t="s">
        <v>287</v>
      </c>
      <c r="E276" s="67" t="s">
        <v>274</v>
      </c>
      <c r="F276" s="67" t="s">
        <v>389</v>
      </c>
      <c r="G276" s="67" t="s">
        <v>268</v>
      </c>
      <c r="H276" s="67" t="s">
        <v>170</v>
      </c>
    </row>
    <row r="277" spans="2:8" x14ac:dyDescent="0.15">
      <c r="B277" s="5">
        <v>12</v>
      </c>
      <c r="C277" s="67" t="s">
        <v>550</v>
      </c>
      <c r="D277" s="67" t="s">
        <v>268</v>
      </c>
      <c r="E277" s="67" t="s">
        <v>415</v>
      </c>
      <c r="F277" s="67" t="s">
        <v>390</v>
      </c>
      <c r="G277" s="67" t="s">
        <v>553</v>
      </c>
      <c r="H277" s="67" t="s">
        <v>170</v>
      </c>
    </row>
    <row r="278" spans="2:8" x14ac:dyDescent="0.15">
      <c r="B278" s="5">
        <v>13</v>
      </c>
      <c r="C278" s="67" t="s">
        <v>422</v>
      </c>
      <c r="D278" s="67" t="s">
        <v>552</v>
      </c>
      <c r="E278" s="67" t="s">
        <v>417</v>
      </c>
      <c r="F278" s="67" t="s">
        <v>287</v>
      </c>
      <c r="G278" s="67" t="s">
        <v>1150</v>
      </c>
      <c r="H278" s="67" t="s">
        <v>170</v>
      </c>
    </row>
    <row r="279" spans="2:8" x14ac:dyDescent="0.15">
      <c r="B279" s="5">
        <v>14</v>
      </c>
      <c r="C279" s="67" t="s">
        <v>293</v>
      </c>
      <c r="D279" s="67" t="s">
        <v>553</v>
      </c>
      <c r="E279" s="67" t="s">
        <v>570</v>
      </c>
      <c r="F279" s="67" t="s">
        <v>395</v>
      </c>
      <c r="G279" s="67" t="s">
        <v>395</v>
      </c>
      <c r="H279" s="67" t="s">
        <v>170</v>
      </c>
    </row>
    <row r="280" spans="2:8" x14ac:dyDescent="0.15">
      <c r="B280" s="5">
        <v>15</v>
      </c>
      <c r="C280" s="67" t="s">
        <v>444</v>
      </c>
      <c r="D280" s="67" t="s">
        <v>290</v>
      </c>
      <c r="E280" s="67" t="s">
        <v>561</v>
      </c>
      <c r="F280" s="67" t="s">
        <v>391</v>
      </c>
      <c r="G280" s="67" t="s">
        <v>422</v>
      </c>
      <c r="H280" s="67" t="s">
        <v>170</v>
      </c>
    </row>
    <row r="281" spans="2:8" x14ac:dyDescent="0.15">
      <c r="B281" s="5">
        <v>16</v>
      </c>
      <c r="C281" s="67" t="s">
        <v>446</v>
      </c>
      <c r="D281" s="67" t="s">
        <v>331</v>
      </c>
      <c r="E281" s="67" t="s">
        <v>571</v>
      </c>
      <c r="F281" s="67" t="s">
        <v>550</v>
      </c>
      <c r="G281" s="67" t="s">
        <v>269</v>
      </c>
      <c r="H281" s="67" t="s">
        <v>170</v>
      </c>
    </row>
    <row r="282" spans="2:8" x14ac:dyDescent="0.15">
      <c r="B282" s="5">
        <v>17</v>
      </c>
      <c r="C282" s="67" t="s">
        <v>269</v>
      </c>
      <c r="D282" s="67" t="s">
        <v>420</v>
      </c>
      <c r="E282" s="67" t="s">
        <v>580</v>
      </c>
      <c r="F282" s="67" t="s">
        <v>422</v>
      </c>
      <c r="G282" s="67" t="s">
        <v>396</v>
      </c>
      <c r="H282" s="67" t="s">
        <v>170</v>
      </c>
    </row>
    <row r="283" spans="2:8" x14ac:dyDescent="0.15">
      <c r="B283" s="5">
        <v>18</v>
      </c>
      <c r="C283" s="67" t="s">
        <v>270</v>
      </c>
      <c r="D283" s="67" t="s">
        <v>291</v>
      </c>
      <c r="E283" s="67" t="s">
        <v>559</v>
      </c>
      <c r="F283" s="67" t="s">
        <v>293</v>
      </c>
      <c r="G283" s="67" t="s">
        <v>1161</v>
      </c>
      <c r="H283" s="67" t="s">
        <v>170</v>
      </c>
    </row>
    <row r="284" spans="2:8" x14ac:dyDescent="0.15">
      <c r="B284" s="5">
        <v>19</v>
      </c>
      <c r="C284" s="67" t="s">
        <v>396</v>
      </c>
      <c r="D284" s="67" t="s">
        <v>422</v>
      </c>
      <c r="E284" s="67" t="s">
        <v>420</v>
      </c>
      <c r="F284" s="67" t="s">
        <v>269</v>
      </c>
      <c r="G284" s="67" t="s">
        <v>448</v>
      </c>
      <c r="H284" s="67" t="s">
        <v>170</v>
      </c>
    </row>
    <row r="285" spans="2:8" x14ac:dyDescent="0.15">
      <c r="B285" s="5">
        <v>20</v>
      </c>
      <c r="C285" s="67" t="s">
        <v>182</v>
      </c>
      <c r="D285" s="67" t="s">
        <v>293</v>
      </c>
      <c r="E285" s="67" t="s">
        <v>421</v>
      </c>
      <c r="F285" s="67" t="s">
        <v>270</v>
      </c>
      <c r="G285" s="67" t="s">
        <v>718</v>
      </c>
      <c r="H285" s="67" t="s">
        <v>170</v>
      </c>
    </row>
    <row r="286" spans="2:8" x14ac:dyDescent="0.15">
      <c r="B286" s="5">
        <v>21</v>
      </c>
      <c r="C286" s="67" t="s">
        <v>294</v>
      </c>
      <c r="D286" s="67" t="s">
        <v>269</v>
      </c>
      <c r="E286" s="67" t="s">
        <v>581</v>
      </c>
      <c r="F286" s="67" t="s">
        <v>396</v>
      </c>
      <c r="G286" s="67" t="s">
        <v>717</v>
      </c>
      <c r="H286" s="67" t="s">
        <v>170</v>
      </c>
    </row>
    <row r="287" spans="2:8" x14ac:dyDescent="0.15">
      <c r="B287" s="5">
        <v>22</v>
      </c>
      <c r="C287" s="67" t="s">
        <v>447</v>
      </c>
      <c r="D287" s="67" t="s">
        <v>270</v>
      </c>
      <c r="E287" s="67" t="s">
        <v>582</v>
      </c>
      <c r="F287" s="67" t="s">
        <v>182</v>
      </c>
      <c r="G287" s="67" t="s">
        <v>745</v>
      </c>
      <c r="H287" s="67" t="s">
        <v>170</v>
      </c>
    </row>
    <row r="288" spans="2:8" x14ac:dyDescent="0.15">
      <c r="B288" s="5">
        <v>23</v>
      </c>
      <c r="C288" s="67" t="s">
        <v>448</v>
      </c>
      <c r="D288" s="67" t="s">
        <v>396</v>
      </c>
      <c r="E288" s="67" t="s">
        <v>422</v>
      </c>
      <c r="F288" s="67" t="s">
        <v>421</v>
      </c>
      <c r="G288" s="67" t="s">
        <v>746</v>
      </c>
      <c r="H288" s="67" t="s">
        <v>170</v>
      </c>
    </row>
    <row r="289" spans="2:8" x14ac:dyDescent="0.15">
      <c r="B289" s="5">
        <v>24</v>
      </c>
      <c r="C289" s="67" t="s">
        <v>423</v>
      </c>
      <c r="D289" s="67" t="s">
        <v>397</v>
      </c>
      <c r="E289" s="67" t="s">
        <v>293</v>
      </c>
      <c r="F289" s="67" t="s">
        <v>1138</v>
      </c>
      <c r="G289" s="67" t="s">
        <v>170</v>
      </c>
      <c r="H289" s="67" t="s">
        <v>170</v>
      </c>
    </row>
    <row r="290" spans="2:8" x14ac:dyDescent="0.15">
      <c r="B290" s="5">
        <v>25</v>
      </c>
      <c r="C290" s="67" t="s">
        <v>498</v>
      </c>
      <c r="D290" s="67" t="s">
        <v>421</v>
      </c>
      <c r="E290" s="67" t="s">
        <v>444</v>
      </c>
      <c r="F290" s="67" t="s">
        <v>447</v>
      </c>
      <c r="G290" s="67" t="s">
        <v>170</v>
      </c>
      <c r="H290" s="67" t="s">
        <v>170</v>
      </c>
    </row>
    <row r="291" spans="2:8" x14ac:dyDescent="0.15">
      <c r="B291" s="5">
        <v>26</v>
      </c>
      <c r="C291" s="67" t="s">
        <v>510</v>
      </c>
      <c r="D291" s="67" t="s">
        <v>545</v>
      </c>
      <c r="E291" s="67" t="s">
        <v>445</v>
      </c>
      <c r="F291" s="67" t="s">
        <v>448</v>
      </c>
      <c r="G291" s="67" t="s">
        <v>13</v>
      </c>
      <c r="H291" s="67" t="s">
        <v>170</v>
      </c>
    </row>
    <row r="292" spans="2:8" x14ac:dyDescent="0.15">
      <c r="B292" s="5">
        <v>27</v>
      </c>
      <c r="C292" s="67" t="s">
        <v>521</v>
      </c>
      <c r="D292" s="67" t="s">
        <v>544</v>
      </c>
      <c r="E292" s="67" t="s">
        <v>446</v>
      </c>
      <c r="F292" s="67" t="s">
        <v>423</v>
      </c>
      <c r="G292" s="67" t="s">
        <v>170</v>
      </c>
      <c r="H292" s="67" t="s">
        <v>170</v>
      </c>
    </row>
    <row r="293" spans="2:8" x14ac:dyDescent="0.15">
      <c r="B293" s="5">
        <v>28</v>
      </c>
      <c r="C293" s="67" t="s">
        <v>525</v>
      </c>
      <c r="D293" s="67" t="s">
        <v>447</v>
      </c>
      <c r="E293" s="67" t="s">
        <v>269</v>
      </c>
      <c r="F293" s="67" t="s">
        <v>498</v>
      </c>
      <c r="G293" s="67" t="s">
        <v>170</v>
      </c>
      <c r="H293" s="67" t="s">
        <v>170</v>
      </c>
    </row>
    <row r="294" spans="2:8" x14ac:dyDescent="0.15">
      <c r="B294" s="5">
        <v>29</v>
      </c>
      <c r="C294" s="67" t="s">
        <v>526</v>
      </c>
      <c r="D294" s="67" t="s">
        <v>543</v>
      </c>
      <c r="E294" s="67" t="s">
        <v>270</v>
      </c>
      <c r="F294" s="67" t="s">
        <v>510</v>
      </c>
      <c r="G294" s="67" t="s">
        <v>170</v>
      </c>
      <c r="H294" s="67" t="s">
        <v>170</v>
      </c>
    </row>
    <row r="295" spans="2:8" x14ac:dyDescent="0.15">
      <c r="B295" s="5">
        <v>30</v>
      </c>
      <c r="C295" s="67" t="s">
        <v>511</v>
      </c>
      <c r="D295" s="67" t="s">
        <v>271</v>
      </c>
      <c r="E295" s="67" t="s">
        <v>396</v>
      </c>
      <c r="F295" s="67" t="s">
        <v>521</v>
      </c>
      <c r="G295" s="67" t="s">
        <v>170</v>
      </c>
      <c r="H295" s="67" t="s">
        <v>170</v>
      </c>
    </row>
    <row r="296" spans="2:8" x14ac:dyDescent="0.15">
      <c r="B296" s="5">
        <v>31</v>
      </c>
      <c r="C296" s="67" t="s">
        <v>512</v>
      </c>
      <c r="D296" s="67" t="s">
        <v>542</v>
      </c>
      <c r="E296" s="67" t="s">
        <v>182</v>
      </c>
      <c r="F296" s="67" t="s">
        <v>525</v>
      </c>
      <c r="G296" s="67" t="s">
        <v>170</v>
      </c>
      <c r="H296" s="67" t="s">
        <v>170</v>
      </c>
    </row>
    <row r="297" spans="2:8" x14ac:dyDescent="0.15">
      <c r="B297" s="5">
        <v>32</v>
      </c>
      <c r="C297" s="67" t="s">
        <v>514</v>
      </c>
      <c r="D297" s="67" t="s">
        <v>541</v>
      </c>
      <c r="E297" s="67" t="s">
        <v>447</v>
      </c>
      <c r="F297" s="67" t="s">
        <v>526</v>
      </c>
      <c r="G297" s="67" t="s">
        <v>170</v>
      </c>
      <c r="H297" s="67" t="s">
        <v>170</v>
      </c>
    </row>
    <row r="298" spans="2:8" x14ac:dyDescent="0.15">
      <c r="B298" s="5">
        <v>33</v>
      </c>
      <c r="C298" s="67" t="s">
        <v>513</v>
      </c>
      <c r="D298" s="67" t="s">
        <v>540</v>
      </c>
      <c r="E298" s="67" t="s">
        <v>448</v>
      </c>
      <c r="F298" s="67" t="s">
        <v>511</v>
      </c>
      <c r="G298" s="67" t="s">
        <v>170</v>
      </c>
      <c r="H298" s="67" t="s">
        <v>170</v>
      </c>
    </row>
    <row r="299" spans="2:8" x14ac:dyDescent="0.15">
      <c r="B299" s="5">
        <v>34</v>
      </c>
      <c r="C299" s="67" t="s">
        <v>519</v>
      </c>
      <c r="D299" s="67" t="s">
        <v>539</v>
      </c>
      <c r="E299" s="67" t="s">
        <v>532</v>
      </c>
      <c r="F299" s="67" t="s">
        <v>512</v>
      </c>
      <c r="G299" s="67" t="s">
        <v>170</v>
      </c>
      <c r="H299" s="67" t="s">
        <v>170</v>
      </c>
    </row>
    <row r="300" spans="2:8" x14ac:dyDescent="0.15">
      <c r="B300" s="5">
        <v>35</v>
      </c>
      <c r="C300" s="67" t="s">
        <v>520</v>
      </c>
      <c r="D300" s="67" t="s">
        <v>538</v>
      </c>
      <c r="E300" s="67" t="s">
        <v>531</v>
      </c>
      <c r="F300" s="67" t="s">
        <v>514</v>
      </c>
      <c r="G300" s="67" t="s">
        <v>170</v>
      </c>
      <c r="H300" s="67" t="s">
        <v>170</v>
      </c>
    </row>
    <row r="301" spans="2:8" x14ac:dyDescent="0.15">
      <c r="B301" s="5">
        <v>36</v>
      </c>
      <c r="C301" s="67" t="s">
        <v>579</v>
      </c>
      <c r="D301" s="67" t="s">
        <v>537</v>
      </c>
      <c r="E301" s="67" t="s">
        <v>530</v>
      </c>
      <c r="F301" s="67" t="s">
        <v>513</v>
      </c>
      <c r="G301" s="67" t="s">
        <v>170</v>
      </c>
      <c r="H301" s="67" t="s">
        <v>170</v>
      </c>
    </row>
    <row r="302" spans="2:8" x14ac:dyDescent="0.15">
      <c r="B302" s="5">
        <v>37</v>
      </c>
      <c r="C302" s="67" t="s">
        <v>745</v>
      </c>
      <c r="D302" s="67" t="s">
        <v>536</v>
      </c>
      <c r="E302" s="67" t="s">
        <v>529</v>
      </c>
      <c r="F302" s="67" t="s">
        <v>519</v>
      </c>
      <c r="G302" s="67" t="s">
        <v>170</v>
      </c>
      <c r="H302" s="67" t="s">
        <v>170</v>
      </c>
    </row>
    <row r="303" spans="2:8" x14ac:dyDescent="0.15">
      <c r="B303" s="5">
        <v>38</v>
      </c>
      <c r="C303" s="67" t="s">
        <v>746</v>
      </c>
      <c r="D303" s="67" t="s">
        <v>535</v>
      </c>
      <c r="E303" s="67" t="s">
        <v>761</v>
      </c>
      <c r="F303" s="67" t="s">
        <v>520</v>
      </c>
      <c r="G303" s="67" t="s">
        <v>170</v>
      </c>
      <c r="H303" s="67" t="s">
        <v>170</v>
      </c>
    </row>
    <row r="304" spans="2:8" x14ac:dyDescent="0.15">
      <c r="B304" s="5">
        <v>39</v>
      </c>
      <c r="C304" s="67" t="s">
        <v>170</v>
      </c>
      <c r="D304" s="67" t="s">
        <v>534</v>
      </c>
      <c r="E304" s="67" t="s">
        <v>423</v>
      </c>
      <c r="F304" s="67" t="s">
        <v>579</v>
      </c>
      <c r="G304" s="67" t="s">
        <v>170</v>
      </c>
      <c r="H304" s="67" t="s">
        <v>170</v>
      </c>
    </row>
    <row r="305" spans="2:8" x14ac:dyDescent="0.15">
      <c r="B305" s="5">
        <v>40</v>
      </c>
      <c r="C305" s="67" t="s">
        <v>170</v>
      </c>
      <c r="D305" s="67" t="s">
        <v>533</v>
      </c>
      <c r="E305" s="67" t="s">
        <v>498</v>
      </c>
      <c r="F305" s="67" t="s">
        <v>745</v>
      </c>
      <c r="G305" s="67" t="s">
        <v>170</v>
      </c>
      <c r="H305" s="67" t="s">
        <v>170</v>
      </c>
    </row>
    <row r="306" spans="2:8" x14ac:dyDescent="0.15">
      <c r="B306" s="5">
        <v>41</v>
      </c>
      <c r="C306" s="67" t="s">
        <v>13</v>
      </c>
      <c r="D306" s="67" t="s">
        <v>532</v>
      </c>
      <c r="E306" s="67" t="s">
        <v>510</v>
      </c>
      <c r="F306" s="67" t="s">
        <v>746</v>
      </c>
      <c r="G306" s="67" t="s">
        <v>170</v>
      </c>
      <c r="H306" s="67" t="s">
        <v>170</v>
      </c>
    </row>
    <row r="307" spans="2:8" x14ac:dyDescent="0.15">
      <c r="B307" s="5">
        <v>42</v>
      </c>
      <c r="C307" s="67" t="s">
        <v>13</v>
      </c>
      <c r="D307" s="67" t="s">
        <v>531</v>
      </c>
      <c r="E307" s="67" t="s">
        <v>521</v>
      </c>
      <c r="F307" s="67" t="s">
        <v>170</v>
      </c>
      <c r="G307" s="67" t="s">
        <v>170</v>
      </c>
      <c r="H307" s="67" t="s">
        <v>170</v>
      </c>
    </row>
    <row r="308" spans="2:8" x14ac:dyDescent="0.15">
      <c r="B308" s="5">
        <v>43</v>
      </c>
      <c r="C308" s="67" t="s">
        <v>13</v>
      </c>
      <c r="D308" s="67" t="s">
        <v>530</v>
      </c>
      <c r="E308" s="67" t="s">
        <v>525</v>
      </c>
      <c r="F308" s="67" t="s">
        <v>170</v>
      </c>
      <c r="G308" s="67" t="s">
        <v>170</v>
      </c>
      <c r="H308" s="67" t="s">
        <v>170</v>
      </c>
    </row>
    <row r="309" spans="2:8" x14ac:dyDescent="0.15">
      <c r="B309" s="5">
        <v>44</v>
      </c>
      <c r="C309" s="67" t="s">
        <v>13</v>
      </c>
      <c r="D309" s="67" t="s">
        <v>529</v>
      </c>
      <c r="E309" s="67" t="s">
        <v>526</v>
      </c>
      <c r="F309" s="67" t="s">
        <v>170</v>
      </c>
      <c r="G309" s="67" t="s">
        <v>170</v>
      </c>
      <c r="H309" s="67" t="s">
        <v>170</v>
      </c>
    </row>
    <row r="310" spans="2:8" x14ac:dyDescent="0.15">
      <c r="B310" s="5">
        <v>45</v>
      </c>
      <c r="C310" s="67" t="s">
        <v>13</v>
      </c>
      <c r="D310" s="67" t="s">
        <v>423</v>
      </c>
      <c r="E310" s="67" t="s">
        <v>511</v>
      </c>
      <c r="F310" s="67" t="s">
        <v>170</v>
      </c>
      <c r="G310" s="67" t="s">
        <v>170</v>
      </c>
      <c r="H310" s="67" t="s">
        <v>170</v>
      </c>
    </row>
    <row r="311" spans="2:8" x14ac:dyDescent="0.15">
      <c r="B311" s="5">
        <v>46</v>
      </c>
      <c r="C311" s="67" t="s">
        <v>13</v>
      </c>
      <c r="D311" s="67" t="s">
        <v>498</v>
      </c>
      <c r="E311" s="67" t="s">
        <v>512</v>
      </c>
      <c r="F311" s="67" t="s">
        <v>170</v>
      </c>
      <c r="G311" s="67" t="s">
        <v>170</v>
      </c>
      <c r="H311" s="67" t="s">
        <v>170</v>
      </c>
    </row>
    <row r="312" spans="2:8" x14ac:dyDescent="0.15">
      <c r="B312" s="5">
        <v>47</v>
      </c>
      <c r="C312" s="67" t="s">
        <v>13</v>
      </c>
      <c r="D312" s="67" t="s">
        <v>510</v>
      </c>
      <c r="E312" s="67" t="s">
        <v>514</v>
      </c>
      <c r="F312" s="67" t="s">
        <v>13</v>
      </c>
      <c r="G312" s="67" t="s">
        <v>170</v>
      </c>
      <c r="H312" s="67" t="s">
        <v>170</v>
      </c>
    </row>
    <row r="313" spans="2:8" x14ac:dyDescent="0.15">
      <c r="B313" s="5">
        <v>48</v>
      </c>
      <c r="C313" s="67" t="s">
        <v>13</v>
      </c>
      <c r="D313" s="67" t="s">
        <v>521</v>
      </c>
      <c r="E313" s="67" t="s">
        <v>513</v>
      </c>
      <c r="F313" s="67" t="s">
        <v>13</v>
      </c>
      <c r="G313" s="67" t="s">
        <v>170</v>
      </c>
      <c r="H313" s="67" t="s">
        <v>170</v>
      </c>
    </row>
    <row r="314" spans="2:8" x14ac:dyDescent="0.15">
      <c r="B314" s="5">
        <v>49</v>
      </c>
      <c r="C314" s="67" t="s">
        <v>13</v>
      </c>
      <c r="D314" s="67" t="s">
        <v>525</v>
      </c>
      <c r="E314" s="67" t="s">
        <v>519</v>
      </c>
      <c r="F314" s="67" t="s">
        <v>528</v>
      </c>
      <c r="G314" s="67" t="s">
        <v>170</v>
      </c>
      <c r="H314" s="67" t="s">
        <v>170</v>
      </c>
    </row>
    <row r="315" spans="2:8" x14ac:dyDescent="0.15">
      <c r="B315" s="5">
        <v>50</v>
      </c>
      <c r="C315" s="67" t="s">
        <v>13</v>
      </c>
      <c r="D315" s="67" t="s">
        <v>526</v>
      </c>
      <c r="E315" s="67" t="s">
        <v>520</v>
      </c>
      <c r="F315" s="67" t="s">
        <v>13</v>
      </c>
      <c r="G315" s="67" t="s">
        <v>170</v>
      </c>
      <c r="H315" s="67" t="s">
        <v>170</v>
      </c>
    </row>
    <row r="316" spans="2:8" x14ac:dyDescent="0.15">
      <c r="B316" s="5">
        <v>51</v>
      </c>
      <c r="C316" s="67" t="s">
        <v>13</v>
      </c>
      <c r="D316" s="67" t="s">
        <v>511</v>
      </c>
      <c r="E316" s="67" t="s">
        <v>579</v>
      </c>
      <c r="F316" s="67" t="s">
        <v>13</v>
      </c>
      <c r="G316" s="67" t="s">
        <v>170</v>
      </c>
      <c r="H316" s="67" t="s">
        <v>170</v>
      </c>
    </row>
    <row r="317" spans="2:8" x14ac:dyDescent="0.15">
      <c r="B317" s="5">
        <v>52</v>
      </c>
      <c r="C317" s="67" t="s">
        <v>13</v>
      </c>
      <c r="D317" s="67" t="s">
        <v>512</v>
      </c>
      <c r="E317" s="67" t="s">
        <v>745</v>
      </c>
      <c r="F317" s="67" t="s">
        <v>13</v>
      </c>
      <c r="G317" s="67" t="s">
        <v>170</v>
      </c>
      <c r="H317" s="67" t="s">
        <v>170</v>
      </c>
    </row>
    <row r="318" spans="2:8" x14ac:dyDescent="0.15">
      <c r="B318" s="5">
        <v>53</v>
      </c>
      <c r="C318" s="67" t="s">
        <v>13</v>
      </c>
      <c r="D318" s="67" t="s">
        <v>514</v>
      </c>
      <c r="E318" s="67" t="s">
        <v>746</v>
      </c>
      <c r="F318" s="67" t="s">
        <v>13</v>
      </c>
      <c r="G318" s="67" t="s">
        <v>170</v>
      </c>
      <c r="H318" s="67" t="s">
        <v>170</v>
      </c>
    </row>
    <row r="319" spans="2:8" x14ac:dyDescent="0.15">
      <c r="B319" s="5">
        <v>54</v>
      </c>
      <c r="C319" s="67" t="s">
        <v>13</v>
      </c>
      <c r="D319" s="67" t="s">
        <v>513</v>
      </c>
      <c r="E319" s="67" t="s">
        <v>170</v>
      </c>
      <c r="F319" s="67" t="s">
        <v>13</v>
      </c>
      <c r="G319" s="67" t="s">
        <v>170</v>
      </c>
      <c r="H319" s="67" t="s">
        <v>170</v>
      </c>
    </row>
    <row r="320" spans="2:8" x14ac:dyDescent="0.15">
      <c r="B320" s="5">
        <v>55</v>
      </c>
      <c r="C320" s="67" t="s">
        <v>13</v>
      </c>
      <c r="D320" s="67" t="s">
        <v>519</v>
      </c>
      <c r="E320" s="67" t="s">
        <v>13</v>
      </c>
      <c r="F320" s="67" t="s">
        <v>13</v>
      </c>
      <c r="G320" s="67" t="s">
        <v>170</v>
      </c>
      <c r="H320" s="67" t="s">
        <v>170</v>
      </c>
    </row>
    <row r="321" spans="2:8" x14ac:dyDescent="0.15">
      <c r="B321" s="5">
        <v>56</v>
      </c>
      <c r="C321" s="67" t="s">
        <v>13</v>
      </c>
      <c r="D321" s="67" t="s">
        <v>520</v>
      </c>
      <c r="E321" s="67" t="s">
        <v>13</v>
      </c>
      <c r="F321" s="67" t="s">
        <v>549</v>
      </c>
      <c r="G321" s="67" t="s">
        <v>170</v>
      </c>
      <c r="H321" s="67" t="s">
        <v>170</v>
      </c>
    </row>
    <row r="322" spans="2:8" x14ac:dyDescent="0.15">
      <c r="B322" s="5">
        <v>57</v>
      </c>
      <c r="C322" s="67" t="s">
        <v>13</v>
      </c>
      <c r="D322" s="67" t="s">
        <v>579</v>
      </c>
      <c r="E322" s="67" t="s">
        <v>13</v>
      </c>
      <c r="F322" s="67" t="s">
        <v>13</v>
      </c>
      <c r="G322" s="67" t="s">
        <v>170</v>
      </c>
      <c r="H322" s="67" t="s">
        <v>170</v>
      </c>
    </row>
    <row r="323" spans="2:8" x14ac:dyDescent="0.15">
      <c r="B323" s="5">
        <v>58</v>
      </c>
      <c r="C323" s="67" t="s">
        <v>13</v>
      </c>
      <c r="D323" s="67" t="s">
        <v>745</v>
      </c>
      <c r="E323" s="67" t="s">
        <v>13</v>
      </c>
      <c r="F323" s="67" t="s">
        <v>13</v>
      </c>
      <c r="G323" s="67" t="s">
        <v>170</v>
      </c>
      <c r="H323" s="67" t="s">
        <v>170</v>
      </c>
    </row>
    <row r="324" spans="2:8" x14ac:dyDescent="0.15">
      <c r="B324" s="5">
        <v>59</v>
      </c>
      <c r="C324" s="67" t="s">
        <v>13</v>
      </c>
      <c r="D324" s="67" t="s">
        <v>746</v>
      </c>
      <c r="E324" s="67" t="s">
        <v>13</v>
      </c>
      <c r="F324" s="67" t="s">
        <v>13</v>
      </c>
      <c r="G324" s="67" t="s">
        <v>170</v>
      </c>
      <c r="H324" s="67" t="s">
        <v>170</v>
      </c>
    </row>
    <row r="325" spans="2:8" x14ac:dyDescent="0.15">
      <c r="B325" s="5">
        <v>60</v>
      </c>
      <c r="C325" s="67" t="s">
        <v>13</v>
      </c>
      <c r="D325" s="67" t="s">
        <v>170</v>
      </c>
      <c r="E325" s="67" t="s">
        <v>13</v>
      </c>
      <c r="F325" s="67" t="s">
        <v>13</v>
      </c>
      <c r="G325" s="67" t="s">
        <v>170</v>
      </c>
      <c r="H325" s="67" t="s">
        <v>170</v>
      </c>
    </row>
    <row r="326" spans="2:8" x14ac:dyDescent="0.15">
      <c r="B326" s="5">
        <v>61</v>
      </c>
      <c r="C326" s="67" t="s">
        <v>13</v>
      </c>
      <c r="D326" s="67" t="s">
        <v>170</v>
      </c>
      <c r="E326" s="67" t="s">
        <v>13</v>
      </c>
      <c r="F326" s="67" t="s">
        <v>13</v>
      </c>
      <c r="G326" s="67" t="s">
        <v>170</v>
      </c>
      <c r="H326" s="67" t="s">
        <v>170</v>
      </c>
    </row>
    <row r="327" spans="2:8" x14ac:dyDescent="0.15">
      <c r="B327" s="5">
        <v>62</v>
      </c>
      <c r="C327" s="67" t="s">
        <v>13</v>
      </c>
      <c r="D327" s="67" t="s">
        <v>170</v>
      </c>
      <c r="E327" s="67" t="s">
        <v>13</v>
      </c>
      <c r="F327" s="67" t="s">
        <v>13</v>
      </c>
      <c r="G327" s="67" t="s">
        <v>170</v>
      </c>
      <c r="H327" s="67" t="s">
        <v>170</v>
      </c>
    </row>
    <row r="328" spans="2:8" x14ac:dyDescent="0.15">
      <c r="B328" s="5">
        <v>63</v>
      </c>
      <c r="C328" s="67" t="s">
        <v>170</v>
      </c>
      <c r="D328" s="67" t="s">
        <v>170</v>
      </c>
      <c r="E328" s="67" t="s">
        <v>170</v>
      </c>
      <c r="F328" s="67" t="s">
        <v>170</v>
      </c>
      <c r="G328" s="67" t="s">
        <v>170</v>
      </c>
      <c r="H328" s="67" t="s">
        <v>170</v>
      </c>
    </row>
    <row r="329" spans="2:8" x14ac:dyDescent="0.15">
      <c r="B329" s="5">
        <v>64</v>
      </c>
      <c r="C329" s="67" t="s">
        <v>170</v>
      </c>
      <c r="D329" s="67" t="s">
        <v>170</v>
      </c>
      <c r="E329" s="67" t="s">
        <v>170</v>
      </c>
      <c r="F329" s="67" t="s">
        <v>170</v>
      </c>
      <c r="G329" s="67" t="s">
        <v>170</v>
      </c>
      <c r="H329" s="67" t="s">
        <v>170</v>
      </c>
    </row>
    <row r="330" spans="2:8" x14ac:dyDescent="0.15">
      <c r="B330" s="5">
        <v>65</v>
      </c>
      <c r="C330" s="67" t="s">
        <v>170</v>
      </c>
      <c r="D330" s="67" t="s">
        <v>170</v>
      </c>
      <c r="E330" s="67" t="s">
        <v>170</v>
      </c>
      <c r="F330" s="67" t="s">
        <v>170</v>
      </c>
      <c r="G330" s="67" t="s">
        <v>170</v>
      </c>
      <c r="H330" s="67" t="s">
        <v>170</v>
      </c>
    </row>
    <row r="331" spans="2:8" x14ac:dyDescent="0.15">
      <c r="B331" s="5">
        <v>66</v>
      </c>
      <c r="C331" s="67" t="s">
        <v>170</v>
      </c>
      <c r="D331" s="67" t="s">
        <v>170</v>
      </c>
      <c r="E331" s="67" t="s">
        <v>170</v>
      </c>
      <c r="F331" s="67" t="s">
        <v>170</v>
      </c>
      <c r="G331" s="67" t="s">
        <v>170</v>
      </c>
      <c r="H331" s="67" t="s">
        <v>170</v>
      </c>
    </row>
    <row r="332" spans="2:8" x14ac:dyDescent="0.15">
      <c r="B332" s="5">
        <v>67</v>
      </c>
      <c r="C332" s="67" t="s">
        <v>170</v>
      </c>
      <c r="D332" s="67" t="s">
        <v>170</v>
      </c>
      <c r="E332" s="67" t="s">
        <v>170</v>
      </c>
      <c r="F332" s="67" t="s">
        <v>170</v>
      </c>
      <c r="G332" s="67" t="s">
        <v>170</v>
      </c>
      <c r="H332" s="67" t="s">
        <v>170</v>
      </c>
    </row>
    <row r="333" spans="2:8" x14ac:dyDescent="0.15">
      <c r="B333" s="5">
        <v>68</v>
      </c>
      <c r="C333" s="67" t="s">
        <v>170</v>
      </c>
      <c r="D333" s="67" t="s">
        <v>170</v>
      </c>
      <c r="E333" s="67" t="s">
        <v>170</v>
      </c>
      <c r="F333" s="67" t="s">
        <v>170</v>
      </c>
      <c r="G333" s="67" t="s">
        <v>170</v>
      </c>
      <c r="H333" s="67" t="s">
        <v>170</v>
      </c>
    </row>
    <row r="334" spans="2:8" x14ac:dyDescent="0.15">
      <c r="B334" s="5">
        <v>69</v>
      </c>
      <c r="C334" s="67" t="s">
        <v>170</v>
      </c>
      <c r="D334" s="67" t="s">
        <v>170</v>
      </c>
      <c r="E334" s="67" t="s">
        <v>170</v>
      </c>
      <c r="F334" s="67" t="s">
        <v>170</v>
      </c>
      <c r="G334" s="67" t="s">
        <v>170</v>
      </c>
      <c r="H334" s="67" t="s">
        <v>170</v>
      </c>
    </row>
    <row r="335" spans="2:8" x14ac:dyDescent="0.15">
      <c r="B335" s="5">
        <v>70</v>
      </c>
      <c r="C335" s="64" t="s">
        <v>13</v>
      </c>
      <c r="D335" s="64" t="s">
        <v>13</v>
      </c>
      <c r="E335" s="64" t="s">
        <v>13</v>
      </c>
      <c r="F335" s="64" t="s">
        <v>13</v>
      </c>
      <c r="G335" s="64" t="s">
        <v>170</v>
      </c>
      <c r="H335" s="64" t="s">
        <v>170</v>
      </c>
    </row>
    <row r="337" spans="2:8" x14ac:dyDescent="0.15">
      <c r="C337" s="12" t="s">
        <v>1115</v>
      </c>
    </row>
    <row r="338" spans="2:8" x14ac:dyDescent="0.15">
      <c r="C338" s="12" t="s">
        <v>1112</v>
      </c>
      <c r="D338" s="12" t="s">
        <v>1111</v>
      </c>
      <c r="E338" s="12" t="s">
        <v>1113</v>
      </c>
      <c r="F338" s="12" t="s">
        <v>371</v>
      </c>
      <c r="G338" s="12" t="s">
        <v>588</v>
      </c>
      <c r="H338" s="12" t="s">
        <v>1133</v>
      </c>
    </row>
    <row r="339" spans="2:8" x14ac:dyDescent="0.15">
      <c r="B339" s="5">
        <v>1</v>
      </c>
      <c r="C339" s="66" t="s">
        <v>429</v>
      </c>
      <c r="D339" s="66" t="s">
        <v>429</v>
      </c>
      <c r="E339" s="66" t="s">
        <v>429</v>
      </c>
      <c r="F339" s="66" t="s">
        <v>429</v>
      </c>
      <c r="G339" s="66" t="s">
        <v>1143</v>
      </c>
      <c r="H339" s="66" t="s">
        <v>170</v>
      </c>
    </row>
    <row r="340" spans="2:8" x14ac:dyDescent="0.15">
      <c r="B340" s="5">
        <v>2</v>
      </c>
      <c r="C340" s="67" t="s">
        <v>430</v>
      </c>
      <c r="D340" s="67" t="s">
        <v>430</v>
      </c>
      <c r="E340" s="67" t="s">
        <v>430</v>
      </c>
      <c r="F340" s="67" t="s">
        <v>430</v>
      </c>
      <c r="G340" s="67" t="s">
        <v>1142</v>
      </c>
      <c r="H340" s="67" t="s">
        <v>170</v>
      </c>
    </row>
    <row r="341" spans="2:8" x14ac:dyDescent="0.15">
      <c r="B341" s="5">
        <v>3</v>
      </c>
      <c r="C341" s="67" t="s">
        <v>557</v>
      </c>
      <c r="D341" s="67" t="s">
        <v>557</v>
      </c>
      <c r="E341" s="67" t="s">
        <v>428</v>
      </c>
      <c r="F341" s="67" t="s">
        <v>428</v>
      </c>
      <c r="G341" s="67" t="s">
        <v>723</v>
      </c>
      <c r="H341" s="67" t="s">
        <v>170</v>
      </c>
    </row>
    <row r="342" spans="2:8" x14ac:dyDescent="0.15">
      <c r="B342" s="5">
        <v>4</v>
      </c>
      <c r="C342" s="67" t="s">
        <v>334</v>
      </c>
      <c r="D342" s="67" t="s">
        <v>432</v>
      </c>
      <c r="E342" s="67" t="s">
        <v>427</v>
      </c>
      <c r="F342" s="67" t="s">
        <v>427</v>
      </c>
      <c r="G342" s="67" t="s">
        <v>724</v>
      </c>
      <c r="H342" s="67" t="s">
        <v>170</v>
      </c>
    </row>
    <row r="343" spans="2:8" x14ac:dyDescent="0.15">
      <c r="B343" s="5">
        <v>5</v>
      </c>
      <c r="C343" s="67" t="s">
        <v>310</v>
      </c>
      <c r="D343" s="67" t="s">
        <v>310</v>
      </c>
      <c r="E343" s="67" t="s">
        <v>432</v>
      </c>
      <c r="F343" s="67" t="s">
        <v>431</v>
      </c>
      <c r="G343" s="67" t="s">
        <v>310</v>
      </c>
      <c r="H343" s="67" t="s">
        <v>170</v>
      </c>
    </row>
    <row r="344" spans="2:8" x14ac:dyDescent="0.15">
      <c r="B344" s="5">
        <v>6</v>
      </c>
      <c r="C344" s="67" t="s">
        <v>292</v>
      </c>
      <c r="D344" s="67" t="s">
        <v>292</v>
      </c>
      <c r="E344" s="67" t="s">
        <v>310</v>
      </c>
      <c r="F344" s="67" t="s">
        <v>432</v>
      </c>
      <c r="G344" s="67" t="s">
        <v>292</v>
      </c>
      <c r="H344" s="67" t="s">
        <v>170</v>
      </c>
    </row>
    <row r="345" spans="2:8" x14ac:dyDescent="0.15">
      <c r="B345" s="5">
        <v>7</v>
      </c>
      <c r="C345" s="67" t="s">
        <v>309</v>
      </c>
      <c r="D345" s="67" t="s">
        <v>309</v>
      </c>
      <c r="E345" s="67" t="s">
        <v>292</v>
      </c>
      <c r="F345" s="67" t="s">
        <v>310</v>
      </c>
      <c r="G345" s="67" t="s">
        <v>309</v>
      </c>
      <c r="H345" s="67" t="s">
        <v>170</v>
      </c>
    </row>
    <row r="346" spans="2:8" x14ac:dyDescent="0.15">
      <c r="B346" s="5">
        <v>8</v>
      </c>
      <c r="C346" s="67" t="s">
        <v>277</v>
      </c>
      <c r="D346" s="67" t="s">
        <v>1114</v>
      </c>
      <c r="E346" s="67" t="s">
        <v>309</v>
      </c>
      <c r="F346" s="67" t="s">
        <v>292</v>
      </c>
      <c r="G346" s="67" t="s">
        <v>725</v>
      </c>
      <c r="H346" s="67" t="s">
        <v>170</v>
      </c>
    </row>
    <row r="347" spans="2:8" x14ac:dyDescent="0.15">
      <c r="B347" s="5">
        <v>9</v>
      </c>
      <c r="C347" s="67" t="s">
        <v>337</v>
      </c>
      <c r="D347" s="67" t="s">
        <v>433</v>
      </c>
      <c r="E347" s="67" t="s">
        <v>1114</v>
      </c>
      <c r="F347" s="67" t="s">
        <v>309</v>
      </c>
      <c r="G347" s="67" t="s">
        <v>726</v>
      </c>
      <c r="H347" s="67" t="s">
        <v>170</v>
      </c>
    </row>
    <row r="348" spans="2:8" x14ac:dyDescent="0.15">
      <c r="B348" s="5">
        <v>10</v>
      </c>
      <c r="C348" s="67" t="s">
        <v>338</v>
      </c>
      <c r="D348" s="67" t="s">
        <v>434</v>
      </c>
      <c r="E348" s="67" t="s">
        <v>433</v>
      </c>
      <c r="F348" s="67" t="s">
        <v>277</v>
      </c>
      <c r="G348" s="67" t="s">
        <v>727</v>
      </c>
      <c r="H348" s="67" t="s">
        <v>170</v>
      </c>
    </row>
    <row r="349" spans="2:8" x14ac:dyDescent="0.15">
      <c r="B349" s="5">
        <v>11</v>
      </c>
      <c r="C349" s="67" t="s">
        <v>435</v>
      </c>
      <c r="D349" s="67" t="s">
        <v>435</v>
      </c>
      <c r="E349" s="67" t="s">
        <v>434</v>
      </c>
      <c r="F349" s="67" t="s">
        <v>433</v>
      </c>
      <c r="G349" s="67" t="s">
        <v>728</v>
      </c>
      <c r="H349" s="67" t="s">
        <v>170</v>
      </c>
    </row>
    <row r="350" spans="2:8" x14ac:dyDescent="0.15">
      <c r="B350" s="5">
        <v>12</v>
      </c>
      <c r="C350" s="67" t="s">
        <v>584</v>
      </c>
      <c r="D350" s="67" t="s">
        <v>584</v>
      </c>
      <c r="E350" s="67" t="s">
        <v>436</v>
      </c>
      <c r="F350" s="67" t="s">
        <v>434</v>
      </c>
      <c r="G350" s="67" t="s">
        <v>729</v>
      </c>
      <c r="H350" s="67" t="s">
        <v>170</v>
      </c>
    </row>
    <row r="351" spans="2:8" x14ac:dyDescent="0.15">
      <c r="B351" s="5">
        <v>13</v>
      </c>
      <c r="C351" s="67" t="s">
        <v>314</v>
      </c>
      <c r="D351" s="67" t="s">
        <v>312</v>
      </c>
      <c r="E351" s="67" t="s">
        <v>437</v>
      </c>
      <c r="F351" s="67" t="s">
        <v>435</v>
      </c>
      <c r="G351" s="67" t="s">
        <v>1140</v>
      </c>
      <c r="H351" s="67" t="s">
        <v>170</v>
      </c>
    </row>
    <row r="352" spans="2:8" x14ac:dyDescent="0.15">
      <c r="B352" s="5">
        <v>14</v>
      </c>
      <c r="C352" s="67" t="s">
        <v>504</v>
      </c>
      <c r="D352" s="67" t="s">
        <v>207</v>
      </c>
      <c r="E352" s="67" t="s">
        <v>584</v>
      </c>
      <c r="F352" s="67" t="s">
        <v>311</v>
      </c>
      <c r="G352" s="67" t="s">
        <v>311</v>
      </c>
      <c r="H352" s="67" t="s">
        <v>170</v>
      </c>
    </row>
    <row r="353" spans="2:8" x14ac:dyDescent="0.15">
      <c r="B353" s="5">
        <v>15</v>
      </c>
      <c r="C353" s="67" t="s">
        <v>502</v>
      </c>
      <c r="D353" s="67" t="s">
        <v>558</v>
      </c>
      <c r="E353" s="67" t="s">
        <v>628</v>
      </c>
      <c r="F353" s="67" t="s">
        <v>398</v>
      </c>
      <c r="G353" s="67" t="s">
        <v>314</v>
      </c>
      <c r="H353" s="67" t="s">
        <v>170</v>
      </c>
    </row>
    <row r="354" spans="2:8" x14ac:dyDescent="0.15">
      <c r="B354" s="5">
        <v>16</v>
      </c>
      <c r="C354" s="67" t="s">
        <v>505</v>
      </c>
      <c r="D354" s="67" t="s">
        <v>331</v>
      </c>
      <c r="E354" s="67" t="s">
        <v>438</v>
      </c>
      <c r="F354" s="67" t="s">
        <v>584</v>
      </c>
      <c r="G354" s="67" t="s">
        <v>506</v>
      </c>
      <c r="H354" s="67" t="s">
        <v>170</v>
      </c>
    </row>
    <row r="355" spans="2:8" x14ac:dyDescent="0.15">
      <c r="B355" s="5">
        <v>17</v>
      </c>
      <c r="C355" s="67" t="s">
        <v>506</v>
      </c>
      <c r="D355" s="67" t="s">
        <v>733</v>
      </c>
      <c r="E355" s="67" t="s">
        <v>630</v>
      </c>
      <c r="F355" s="67" t="s">
        <v>314</v>
      </c>
      <c r="G355" s="67" t="s">
        <v>396</v>
      </c>
      <c r="H355" s="67" t="s">
        <v>170</v>
      </c>
    </row>
    <row r="356" spans="2:8" x14ac:dyDescent="0.15">
      <c r="B356" s="5">
        <v>18</v>
      </c>
      <c r="C356" s="67" t="s">
        <v>507</v>
      </c>
      <c r="D356" s="67" t="s">
        <v>555</v>
      </c>
      <c r="E356" s="67" t="s">
        <v>629</v>
      </c>
      <c r="F356" s="67" t="s">
        <v>504</v>
      </c>
      <c r="G356" s="67" t="s">
        <v>1141</v>
      </c>
      <c r="H356" s="67" t="s">
        <v>170</v>
      </c>
    </row>
    <row r="357" spans="2:8" x14ac:dyDescent="0.15">
      <c r="B357" s="5">
        <v>19</v>
      </c>
      <c r="C357" s="67" t="s">
        <v>396</v>
      </c>
      <c r="D357" s="67" t="s">
        <v>314</v>
      </c>
      <c r="E357" s="67" t="s">
        <v>440</v>
      </c>
      <c r="F357" s="67" t="s">
        <v>506</v>
      </c>
      <c r="G357" s="67" t="s">
        <v>730</v>
      </c>
      <c r="H357" s="67" t="s">
        <v>170</v>
      </c>
    </row>
    <row r="358" spans="2:8" x14ac:dyDescent="0.15">
      <c r="B358" s="5">
        <v>20</v>
      </c>
      <c r="C358" s="67" t="s">
        <v>313</v>
      </c>
      <c r="D358" s="67" t="s">
        <v>504</v>
      </c>
      <c r="E358" s="67" t="s">
        <v>441</v>
      </c>
      <c r="F358" s="67" t="s">
        <v>507</v>
      </c>
      <c r="G358" s="67" t="s">
        <v>731</v>
      </c>
      <c r="H358" s="67" t="s">
        <v>170</v>
      </c>
    </row>
    <row r="359" spans="2:8" x14ac:dyDescent="0.15">
      <c r="B359" s="5">
        <v>21</v>
      </c>
      <c r="C359" s="67" t="s">
        <v>508</v>
      </c>
      <c r="D359" s="67" t="s">
        <v>506</v>
      </c>
      <c r="E359" s="67" t="s">
        <v>442</v>
      </c>
      <c r="F359" s="67" t="s">
        <v>396</v>
      </c>
      <c r="G359" s="67" t="s">
        <v>732</v>
      </c>
      <c r="H359" s="67" t="s">
        <v>170</v>
      </c>
    </row>
    <row r="360" spans="2:8" x14ac:dyDescent="0.15">
      <c r="B360" s="5">
        <v>22</v>
      </c>
      <c r="C360" s="67" t="s">
        <v>319</v>
      </c>
      <c r="D360" s="67" t="s">
        <v>507</v>
      </c>
      <c r="E360" s="67" t="s">
        <v>443</v>
      </c>
      <c r="F360" s="67" t="s">
        <v>313</v>
      </c>
      <c r="G360" s="67" t="s">
        <v>749</v>
      </c>
      <c r="H360" s="67" t="s">
        <v>170</v>
      </c>
    </row>
    <row r="361" spans="2:8" x14ac:dyDescent="0.15">
      <c r="B361" s="5">
        <v>23</v>
      </c>
      <c r="C361" s="67" t="s">
        <v>730</v>
      </c>
      <c r="D361" s="67" t="s">
        <v>396</v>
      </c>
      <c r="E361" s="67" t="s">
        <v>314</v>
      </c>
      <c r="F361" s="67" t="s">
        <v>508</v>
      </c>
      <c r="G361" s="67" t="s">
        <v>750</v>
      </c>
      <c r="H361" s="67" t="s">
        <v>170</v>
      </c>
    </row>
    <row r="362" spans="2:8" x14ac:dyDescent="0.15">
      <c r="B362" s="5">
        <v>24</v>
      </c>
      <c r="C362" s="67" t="s">
        <v>1347</v>
      </c>
      <c r="D362" s="67" t="s">
        <v>313</v>
      </c>
      <c r="E362" s="67" t="s">
        <v>504</v>
      </c>
      <c r="F362" s="67" t="s">
        <v>1140</v>
      </c>
      <c r="G362" s="67" t="s">
        <v>170</v>
      </c>
      <c r="H362" s="67" t="s">
        <v>170</v>
      </c>
    </row>
    <row r="363" spans="2:8" x14ac:dyDescent="0.15">
      <c r="B363" s="5">
        <v>25</v>
      </c>
      <c r="C363" s="67" t="s">
        <v>516</v>
      </c>
      <c r="D363" s="67" t="s">
        <v>508</v>
      </c>
      <c r="E363" s="67" t="s">
        <v>502</v>
      </c>
      <c r="F363" s="67" t="s">
        <v>319</v>
      </c>
      <c r="G363" s="67" t="s">
        <v>170</v>
      </c>
      <c r="H363" s="67" t="s">
        <v>170</v>
      </c>
    </row>
    <row r="364" spans="2:8" x14ac:dyDescent="0.15">
      <c r="B364" s="5">
        <v>26</v>
      </c>
      <c r="C364" s="67" t="s">
        <v>515</v>
      </c>
      <c r="D364" s="67" t="s">
        <v>317</v>
      </c>
      <c r="E364" s="67" t="s">
        <v>503</v>
      </c>
      <c r="F364" s="67" t="s">
        <v>509</v>
      </c>
      <c r="G364" s="67" t="s">
        <v>170</v>
      </c>
      <c r="H364" s="67" t="s">
        <v>170</v>
      </c>
    </row>
    <row r="365" spans="2:8" x14ac:dyDescent="0.15">
      <c r="B365" s="5">
        <v>27</v>
      </c>
      <c r="C365" s="67" t="s">
        <v>556</v>
      </c>
      <c r="D365" s="67" t="s">
        <v>318</v>
      </c>
      <c r="E365" s="67" t="s">
        <v>505</v>
      </c>
      <c r="F365" s="67" t="s">
        <v>315</v>
      </c>
      <c r="G365" s="67" t="s">
        <v>170</v>
      </c>
      <c r="H365" s="67" t="s">
        <v>170</v>
      </c>
    </row>
    <row r="366" spans="2:8" x14ac:dyDescent="0.15">
      <c r="B366" s="5">
        <v>28</v>
      </c>
      <c r="C366" s="67" t="s">
        <v>522</v>
      </c>
      <c r="D366" s="67" t="s">
        <v>319</v>
      </c>
      <c r="E366" s="67" t="s">
        <v>506</v>
      </c>
      <c r="F366" s="67" t="s">
        <v>516</v>
      </c>
      <c r="G366" s="67" t="s">
        <v>170</v>
      </c>
      <c r="H366" s="67" t="s">
        <v>170</v>
      </c>
    </row>
    <row r="367" spans="2:8" x14ac:dyDescent="0.15">
      <c r="B367" s="5">
        <v>29</v>
      </c>
      <c r="C367" s="67" t="s">
        <v>527</v>
      </c>
      <c r="D367" s="67" t="s">
        <v>320</v>
      </c>
      <c r="E367" s="67" t="s">
        <v>507</v>
      </c>
      <c r="F367" s="67" t="s">
        <v>515</v>
      </c>
      <c r="G367" s="67" t="s">
        <v>170</v>
      </c>
      <c r="H367" s="67" t="s">
        <v>170</v>
      </c>
    </row>
    <row r="368" spans="2:8" x14ac:dyDescent="0.15">
      <c r="B368" s="5">
        <v>30</v>
      </c>
      <c r="C368" s="67" t="s">
        <v>747</v>
      </c>
      <c r="D368" s="67" t="s">
        <v>751</v>
      </c>
      <c r="E368" s="67" t="s">
        <v>396</v>
      </c>
      <c r="F368" s="67" t="s">
        <v>556</v>
      </c>
      <c r="G368" s="67" t="s">
        <v>170</v>
      </c>
      <c r="H368" s="67" t="s">
        <v>170</v>
      </c>
    </row>
    <row r="369" spans="2:8" x14ac:dyDescent="0.15">
      <c r="B369" s="5">
        <v>31</v>
      </c>
      <c r="C369" s="67" t="s">
        <v>316</v>
      </c>
      <c r="D369" s="67" t="s">
        <v>321</v>
      </c>
      <c r="E369" s="67" t="s">
        <v>313</v>
      </c>
      <c r="F369" s="67" t="s">
        <v>522</v>
      </c>
      <c r="G369" s="67" t="s">
        <v>170</v>
      </c>
      <c r="H369" s="67" t="s">
        <v>170</v>
      </c>
    </row>
    <row r="370" spans="2:8" x14ac:dyDescent="0.15">
      <c r="B370" s="5">
        <v>32</v>
      </c>
      <c r="C370" s="67" t="s">
        <v>517</v>
      </c>
      <c r="D370" s="67" t="s">
        <v>322</v>
      </c>
      <c r="E370" s="67" t="s">
        <v>319</v>
      </c>
      <c r="F370" s="67" t="s">
        <v>527</v>
      </c>
      <c r="G370" s="67" t="s">
        <v>170</v>
      </c>
      <c r="H370" s="67" t="s">
        <v>170</v>
      </c>
    </row>
    <row r="371" spans="2:8" x14ac:dyDescent="0.15">
      <c r="B371" s="5">
        <v>33</v>
      </c>
      <c r="C371" s="67" t="s">
        <v>518</v>
      </c>
      <c r="D371" s="67" t="s">
        <v>323</v>
      </c>
      <c r="E371" s="67" t="s">
        <v>509</v>
      </c>
      <c r="F371" s="67" t="s">
        <v>747</v>
      </c>
      <c r="G371" s="67" t="s">
        <v>170</v>
      </c>
      <c r="H371" s="67" t="s">
        <v>170</v>
      </c>
    </row>
    <row r="372" spans="2:8" x14ac:dyDescent="0.15">
      <c r="B372" s="5">
        <v>34</v>
      </c>
      <c r="C372" s="67" t="s">
        <v>523</v>
      </c>
      <c r="D372" s="67" t="s">
        <v>548</v>
      </c>
      <c r="E372" s="67" t="s">
        <v>328</v>
      </c>
      <c r="F372" s="67" t="s">
        <v>316</v>
      </c>
      <c r="G372" s="67" t="s">
        <v>170</v>
      </c>
      <c r="H372" s="67" t="s">
        <v>170</v>
      </c>
    </row>
    <row r="373" spans="2:8" x14ac:dyDescent="0.15">
      <c r="B373" s="5">
        <v>35</v>
      </c>
      <c r="C373" s="67" t="s">
        <v>524</v>
      </c>
      <c r="D373" s="67" t="s">
        <v>324</v>
      </c>
      <c r="E373" s="67" t="s">
        <v>329</v>
      </c>
      <c r="F373" s="67" t="s">
        <v>517</v>
      </c>
      <c r="G373" s="67" t="s">
        <v>170</v>
      </c>
      <c r="H373" s="67" t="s">
        <v>170</v>
      </c>
    </row>
    <row r="374" spans="2:8" x14ac:dyDescent="0.15">
      <c r="B374" s="5">
        <v>36</v>
      </c>
      <c r="C374" s="67" t="s">
        <v>748</v>
      </c>
      <c r="D374" s="67" t="s">
        <v>325</v>
      </c>
      <c r="E374" s="67" t="s">
        <v>546</v>
      </c>
      <c r="F374" s="67" t="s">
        <v>518</v>
      </c>
      <c r="G374" s="67" t="s">
        <v>170</v>
      </c>
      <c r="H374" s="67" t="s">
        <v>170</v>
      </c>
    </row>
    <row r="375" spans="2:8" x14ac:dyDescent="0.15">
      <c r="B375" s="5">
        <v>37</v>
      </c>
      <c r="C375" s="67" t="s">
        <v>749</v>
      </c>
      <c r="D375" s="67" t="s">
        <v>752</v>
      </c>
      <c r="E375" s="67" t="s">
        <v>330</v>
      </c>
      <c r="F375" s="67" t="s">
        <v>523</v>
      </c>
      <c r="G375" s="67" t="s">
        <v>170</v>
      </c>
      <c r="H375" s="67" t="s">
        <v>170</v>
      </c>
    </row>
    <row r="376" spans="2:8" x14ac:dyDescent="0.15">
      <c r="B376" s="5">
        <v>38</v>
      </c>
      <c r="C376" s="67" t="s">
        <v>750</v>
      </c>
      <c r="D376" s="67" t="s">
        <v>547</v>
      </c>
      <c r="E376" s="67" t="s">
        <v>762</v>
      </c>
      <c r="F376" s="67" t="s">
        <v>524</v>
      </c>
      <c r="G376" s="67" t="s">
        <v>170</v>
      </c>
      <c r="H376" s="67" t="s">
        <v>170</v>
      </c>
    </row>
    <row r="377" spans="2:8" x14ac:dyDescent="0.15">
      <c r="B377" s="5">
        <v>39</v>
      </c>
      <c r="C377" s="67" t="s">
        <v>170</v>
      </c>
      <c r="D377" s="67" t="s">
        <v>326</v>
      </c>
      <c r="E377" s="67" t="s">
        <v>315</v>
      </c>
      <c r="F377" s="67" t="s">
        <v>748</v>
      </c>
      <c r="G377" s="67" t="s">
        <v>170</v>
      </c>
      <c r="H377" s="67" t="s">
        <v>170</v>
      </c>
    </row>
    <row r="378" spans="2:8" x14ac:dyDescent="0.15">
      <c r="B378" s="5">
        <v>40</v>
      </c>
      <c r="C378" s="67" t="s">
        <v>170</v>
      </c>
      <c r="D378" s="67" t="s">
        <v>327</v>
      </c>
      <c r="E378" s="67" t="s">
        <v>516</v>
      </c>
      <c r="F378" s="67" t="s">
        <v>749</v>
      </c>
      <c r="G378" s="67" t="s">
        <v>170</v>
      </c>
      <c r="H378" s="67" t="s">
        <v>170</v>
      </c>
    </row>
    <row r="379" spans="2:8" x14ac:dyDescent="0.15">
      <c r="B379" s="5">
        <v>41</v>
      </c>
      <c r="C379" s="67" t="s">
        <v>13</v>
      </c>
      <c r="D379" s="67" t="s">
        <v>328</v>
      </c>
      <c r="E379" s="67" t="s">
        <v>515</v>
      </c>
      <c r="F379" s="67" t="s">
        <v>750</v>
      </c>
      <c r="G379" s="67" t="s">
        <v>170</v>
      </c>
      <c r="H379" s="67" t="s">
        <v>170</v>
      </c>
    </row>
    <row r="380" spans="2:8" x14ac:dyDescent="0.15">
      <c r="B380" s="5">
        <v>42</v>
      </c>
      <c r="C380" s="67" t="s">
        <v>13</v>
      </c>
      <c r="D380" s="67" t="s">
        <v>329</v>
      </c>
      <c r="E380" s="67" t="s">
        <v>556</v>
      </c>
      <c r="F380" s="67" t="s">
        <v>170</v>
      </c>
      <c r="G380" s="67" t="s">
        <v>170</v>
      </c>
      <c r="H380" s="67" t="s">
        <v>170</v>
      </c>
    </row>
    <row r="381" spans="2:8" x14ac:dyDescent="0.15">
      <c r="B381" s="5">
        <v>43</v>
      </c>
      <c r="C381" s="67" t="s">
        <v>13</v>
      </c>
      <c r="D381" s="67" t="s">
        <v>546</v>
      </c>
      <c r="E381" s="67" t="s">
        <v>522</v>
      </c>
      <c r="F381" s="67" t="s">
        <v>170</v>
      </c>
      <c r="G381" s="67" t="s">
        <v>170</v>
      </c>
      <c r="H381" s="67" t="s">
        <v>170</v>
      </c>
    </row>
    <row r="382" spans="2:8" x14ac:dyDescent="0.15">
      <c r="B382" s="5">
        <v>44</v>
      </c>
      <c r="C382" s="67" t="s">
        <v>13</v>
      </c>
      <c r="D382" s="67" t="s">
        <v>330</v>
      </c>
      <c r="E382" s="67" t="s">
        <v>527</v>
      </c>
      <c r="F382" s="67" t="s">
        <v>170</v>
      </c>
      <c r="G382" s="67" t="s">
        <v>170</v>
      </c>
      <c r="H382" s="67" t="s">
        <v>170</v>
      </c>
    </row>
    <row r="383" spans="2:8" x14ac:dyDescent="0.15">
      <c r="B383" s="5">
        <v>45</v>
      </c>
      <c r="C383" s="67" t="s">
        <v>13</v>
      </c>
      <c r="D383" s="67" t="s">
        <v>315</v>
      </c>
      <c r="E383" s="67" t="s">
        <v>747</v>
      </c>
      <c r="F383" s="67" t="s">
        <v>170</v>
      </c>
      <c r="G383" s="67" t="s">
        <v>170</v>
      </c>
      <c r="H383" s="67" t="s">
        <v>170</v>
      </c>
    </row>
    <row r="384" spans="2:8" x14ac:dyDescent="0.15">
      <c r="B384" s="5">
        <v>46</v>
      </c>
      <c r="C384" s="67" t="s">
        <v>13</v>
      </c>
      <c r="D384" s="67" t="s">
        <v>516</v>
      </c>
      <c r="E384" s="67" t="s">
        <v>316</v>
      </c>
      <c r="F384" s="67" t="s">
        <v>170</v>
      </c>
      <c r="G384" s="67" t="s">
        <v>170</v>
      </c>
      <c r="H384" s="67" t="s">
        <v>170</v>
      </c>
    </row>
    <row r="385" spans="2:8" x14ac:dyDescent="0.15">
      <c r="B385" s="5">
        <v>47</v>
      </c>
      <c r="C385" s="67" t="s">
        <v>13</v>
      </c>
      <c r="D385" s="67" t="s">
        <v>515</v>
      </c>
      <c r="E385" s="67" t="s">
        <v>517</v>
      </c>
      <c r="F385" s="67" t="s">
        <v>13</v>
      </c>
      <c r="G385" s="67" t="s">
        <v>170</v>
      </c>
      <c r="H385" s="67" t="s">
        <v>170</v>
      </c>
    </row>
    <row r="386" spans="2:8" x14ac:dyDescent="0.15">
      <c r="B386" s="5">
        <v>48</v>
      </c>
      <c r="C386" s="67" t="s">
        <v>13</v>
      </c>
      <c r="D386" s="67" t="s">
        <v>556</v>
      </c>
      <c r="E386" s="67" t="s">
        <v>518</v>
      </c>
      <c r="F386" s="67" t="s">
        <v>13</v>
      </c>
      <c r="G386" s="67" t="s">
        <v>170</v>
      </c>
      <c r="H386" s="67" t="s">
        <v>170</v>
      </c>
    </row>
    <row r="387" spans="2:8" x14ac:dyDescent="0.15">
      <c r="B387" s="5">
        <v>49</v>
      </c>
      <c r="C387" s="67" t="s">
        <v>13</v>
      </c>
      <c r="D387" s="67" t="s">
        <v>522</v>
      </c>
      <c r="E387" s="67" t="s">
        <v>523</v>
      </c>
      <c r="F387" s="67" t="s">
        <v>13</v>
      </c>
      <c r="G387" s="67" t="s">
        <v>170</v>
      </c>
      <c r="H387" s="67" t="s">
        <v>170</v>
      </c>
    </row>
    <row r="388" spans="2:8" x14ac:dyDescent="0.15">
      <c r="B388" s="5">
        <v>50</v>
      </c>
      <c r="C388" s="67" t="s">
        <v>13</v>
      </c>
      <c r="D388" s="67" t="s">
        <v>527</v>
      </c>
      <c r="E388" s="67" t="s">
        <v>524</v>
      </c>
      <c r="F388" s="67" t="s">
        <v>13</v>
      </c>
      <c r="G388" s="67" t="s">
        <v>170</v>
      </c>
      <c r="H388" s="67" t="s">
        <v>170</v>
      </c>
    </row>
    <row r="389" spans="2:8" x14ac:dyDescent="0.15">
      <c r="B389" s="5">
        <v>51</v>
      </c>
      <c r="C389" s="67" t="s">
        <v>13</v>
      </c>
      <c r="D389" s="67" t="s">
        <v>747</v>
      </c>
      <c r="E389" s="67" t="s">
        <v>760</v>
      </c>
      <c r="F389" s="67" t="s">
        <v>13</v>
      </c>
      <c r="G389" s="67" t="s">
        <v>170</v>
      </c>
      <c r="H389" s="67" t="s">
        <v>170</v>
      </c>
    </row>
    <row r="390" spans="2:8" x14ac:dyDescent="0.15">
      <c r="B390" s="5">
        <v>52</v>
      </c>
      <c r="C390" s="67" t="s">
        <v>13</v>
      </c>
      <c r="D390" s="67" t="s">
        <v>316</v>
      </c>
      <c r="E390" s="67" t="s">
        <v>749</v>
      </c>
      <c r="F390" s="67" t="s">
        <v>13</v>
      </c>
      <c r="G390" s="67" t="s">
        <v>170</v>
      </c>
      <c r="H390" s="67" t="s">
        <v>170</v>
      </c>
    </row>
    <row r="391" spans="2:8" x14ac:dyDescent="0.15">
      <c r="B391" s="5">
        <v>53</v>
      </c>
      <c r="C391" s="67" t="s">
        <v>13</v>
      </c>
      <c r="D391" s="67" t="s">
        <v>517</v>
      </c>
      <c r="E391" s="67" t="s">
        <v>750</v>
      </c>
      <c r="F391" s="67" t="s">
        <v>13</v>
      </c>
      <c r="G391" s="67" t="s">
        <v>170</v>
      </c>
      <c r="H391" s="67" t="s">
        <v>170</v>
      </c>
    </row>
    <row r="392" spans="2:8" x14ac:dyDescent="0.15">
      <c r="B392" s="5">
        <v>54</v>
      </c>
      <c r="C392" s="67" t="s">
        <v>13</v>
      </c>
      <c r="D392" s="67" t="s">
        <v>518</v>
      </c>
      <c r="E392" s="67" t="s">
        <v>170</v>
      </c>
      <c r="F392" s="67" t="s">
        <v>13</v>
      </c>
      <c r="G392" s="67" t="s">
        <v>170</v>
      </c>
      <c r="H392" s="67" t="s">
        <v>170</v>
      </c>
    </row>
    <row r="393" spans="2:8" x14ac:dyDescent="0.15">
      <c r="B393" s="5">
        <v>55</v>
      </c>
      <c r="C393" s="67" t="s">
        <v>13</v>
      </c>
      <c r="D393" s="67" t="s">
        <v>523</v>
      </c>
      <c r="E393" s="67" t="s">
        <v>13</v>
      </c>
      <c r="F393" s="67" t="s">
        <v>13</v>
      </c>
      <c r="G393" s="67" t="s">
        <v>170</v>
      </c>
      <c r="H393" s="67" t="s">
        <v>170</v>
      </c>
    </row>
    <row r="394" spans="2:8" x14ac:dyDescent="0.15">
      <c r="B394" s="5">
        <v>56</v>
      </c>
      <c r="C394" s="67" t="s">
        <v>13</v>
      </c>
      <c r="D394" s="67" t="s">
        <v>753</v>
      </c>
      <c r="E394" s="67" t="s">
        <v>13</v>
      </c>
      <c r="F394" s="67" t="s">
        <v>13</v>
      </c>
      <c r="G394" s="67" t="s">
        <v>170</v>
      </c>
      <c r="H394" s="67" t="s">
        <v>170</v>
      </c>
    </row>
    <row r="395" spans="2:8" x14ac:dyDescent="0.15">
      <c r="B395" s="5">
        <v>57</v>
      </c>
      <c r="C395" s="67" t="s">
        <v>13</v>
      </c>
      <c r="D395" s="67" t="s">
        <v>748</v>
      </c>
      <c r="E395" s="67" t="s">
        <v>13</v>
      </c>
      <c r="F395" s="67" t="s">
        <v>13</v>
      </c>
      <c r="G395" s="67" t="s">
        <v>170</v>
      </c>
      <c r="H395" s="67" t="s">
        <v>170</v>
      </c>
    </row>
    <row r="396" spans="2:8" x14ac:dyDescent="0.15">
      <c r="B396" s="5">
        <v>58</v>
      </c>
      <c r="C396" s="67" t="s">
        <v>13</v>
      </c>
      <c r="D396" s="67" t="s">
        <v>749</v>
      </c>
      <c r="E396" s="67" t="s">
        <v>13</v>
      </c>
      <c r="F396" s="67" t="s">
        <v>13</v>
      </c>
      <c r="G396" s="67" t="s">
        <v>170</v>
      </c>
      <c r="H396" s="67" t="s">
        <v>170</v>
      </c>
    </row>
    <row r="397" spans="2:8" x14ac:dyDescent="0.15">
      <c r="B397" s="5">
        <v>59</v>
      </c>
      <c r="C397" s="67" t="s">
        <v>13</v>
      </c>
      <c r="D397" s="67" t="s">
        <v>750</v>
      </c>
      <c r="E397" s="67" t="s">
        <v>13</v>
      </c>
      <c r="F397" s="67" t="s">
        <v>13</v>
      </c>
      <c r="G397" s="67" t="s">
        <v>170</v>
      </c>
      <c r="H397" s="67" t="s">
        <v>170</v>
      </c>
    </row>
    <row r="398" spans="2:8" x14ac:dyDescent="0.15">
      <c r="B398" s="5">
        <v>60</v>
      </c>
      <c r="C398" s="67" t="s">
        <v>13</v>
      </c>
      <c r="D398" s="67" t="s">
        <v>170</v>
      </c>
      <c r="E398" s="67" t="s">
        <v>13</v>
      </c>
      <c r="F398" s="67" t="s">
        <v>13</v>
      </c>
      <c r="G398" s="67" t="s">
        <v>170</v>
      </c>
      <c r="H398" s="67" t="s">
        <v>170</v>
      </c>
    </row>
    <row r="399" spans="2:8" x14ac:dyDescent="0.15">
      <c r="B399" s="5">
        <v>61</v>
      </c>
      <c r="C399" s="67" t="s">
        <v>13</v>
      </c>
      <c r="D399" s="67" t="s">
        <v>170</v>
      </c>
      <c r="E399" s="67" t="s">
        <v>13</v>
      </c>
      <c r="F399" s="67" t="s">
        <v>13</v>
      </c>
      <c r="G399" s="67" t="s">
        <v>170</v>
      </c>
      <c r="H399" s="67" t="s">
        <v>170</v>
      </c>
    </row>
    <row r="400" spans="2:8" x14ac:dyDescent="0.15">
      <c r="B400" s="5">
        <v>62</v>
      </c>
      <c r="C400" s="67" t="s">
        <v>13</v>
      </c>
      <c r="D400" s="67" t="s">
        <v>170</v>
      </c>
      <c r="E400" s="67" t="s">
        <v>13</v>
      </c>
      <c r="F400" s="67" t="s">
        <v>13</v>
      </c>
      <c r="G400" s="67" t="s">
        <v>170</v>
      </c>
      <c r="H400" s="67" t="s">
        <v>170</v>
      </c>
    </row>
    <row r="401" spans="2:9" x14ac:dyDescent="0.15">
      <c r="B401" s="5">
        <v>63</v>
      </c>
      <c r="C401" s="67" t="s">
        <v>170</v>
      </c>
      <c r="D401" s="67" t="s">
        <v>170</v>
      </c>
      <c r="E401" s="67" t="s">
        <v>170</v>
      </c>
      <c r="F401" s="67" t="s">
        <v>170</v>
      </c>
      <c r="G401" s="67" t="s">
        <v>170</v>
      </c>
      <c r="H401" s="67" t="s">
        <v>170</v>
      </c>
    </row>
    <row r="402" spans="2:9" x14ac:dyDescent="0.15">
      <c r="B402" s="5">
        <v>64</v>
      </c>
      <c r="C402" s="67" t="s">
        <v>170</v>
      </c>
      <c r="D402" s="67" t="s">
        <v>170</v>
      </c>
      <c r="E402" s="67" t="s">
        <v>170</v>
      </c>
      <c r="F402" s="67" t="s">
        <v>170</v>
      </c>
      <c r="G402" s="67" t="s">
        <v>170</v>
      </c>
      <c r="H402" s="67" t="s">
        <v>170</v>
      </c>
    </row>
    <row r="403" spans="2:9" x14ac:dyDescent="0.15">
      <c r="B403" s="5">
        <v>65</v>
      </c>
      <c r="C403" s="67" t="s">
        <v>170</v>
      </c>
      <c r="D403" s="67" t="s">
        <v>170</v>
      </c>
      <c r="E403" s="67" t="s">
        <v>170</v>
      </c>
      <c r="F403" s="67" t="s">
        <v>170</v>
      </c>
      <c r="G403" s="67" t="s">
        <v>170</v>
      </c>
      <c r="H403" s="67" t="s">
        <v>170</v>
      </c>
    </row>
    <row r="404" spans="2:9" x14ac:dyDescent="0.15">
      <c r="B404" s="5">
        <v>66</v>
      </c>
      <c r="C404" s="67" t="s">
        <v>170</v>
      </c>
      <c r="D404" s="67" t="s">
        <v>170</v>
      </c>
      <c r="E404" s="67" t="s">
        <v>170</v>
      </c>
      <c r="F404" s="67" t="s">
        <v>170</v>
      </c>
      <c r="G404" s="67" t="s">
        <v>170</v>
      </c>
      <c r="H404" s="67" t="s">
        <v>170</v>
      </c>
    </row>
    <row r="405" spans="2:9" x14ac:dyDescent="0.15">
      <c r="B405" s="5">
        <v>67</v>
      </c>
      <c r="C405" s="67" t="s">
        <v>170</v>
      </c>
      <c r="D405" s="67" t="s">
        <v>170</v>
      </c>
      <c r="E405" s="67" t="s">
        <v>170</v>
      </c>
      <c r="F405" s="67" t="s">
        <v>170</v>
      </c>
      <c r="G405" s="67" t="s">
        <v>170</v>
      </c>
      <c r="H405" s="67" t="s">
        <v>170</v>
      </c>
    </row>
    <row r="406" spans="2:9" x14ac:dyDescent="0.15">
      <c r="B406" s="5">
        <v>68</v>
      </c>
      <c r="C406" s="67" t="s">
        <v>170</v>
      </c>
      <c r="D406" s="67" t="s">
        <v>170</v>
      </c>
      <c r="E406" s="67" t="s">
        <v>170</v>
      </c>
      <c r="F406" s="67" t="s">
        <v>170</v>
      </c>
      <c r="G406" s="67" t="s">
        <v>170</v>
      </c>
      <c r="H406" s="67" t="s">
        <v>170</v>
      </c>
    </row>
    <row r="407" spans="2:9" x14ac:dyDescent="0.15">
      <c r="B407" s="5">
        <v>69</v>
      </c>
      <c r="C407" s="67" t="s">
        <v>170</v>
      </c>
      <c r="D407" s="67" t="s">
        <v>170</v>
      </c>
      <c r="E407" s="67" t="s">
        <v>170</v>
      </c>
      <c r="F407" s="67" t="s">
        <v>170</v>
      </c>
      <c r="G407" s="67" t="s">
        <v>170</v>
      </c>
      <c r="H407" s="67" t="s">
        <v>170</v>
      </c>
    </row>
    <row r="408" spans="2:9" x14ac:dyDescent="0.15">
      <c r="B408" s="5">
        <v>70</v>
      </c>
      <c r="C408" s="64" t="s">
        <v>13</v>
      </c>
      <c r="D408" s="64" t="s">
        <v>13</v>
      </c>
      <c r="E408" s="64" t="s">
        <v>13</v>
      </c>
      <c r="F408" s="64" t="s">
        <v>13</v>
      </c>
      <c r="G408" s="64" t="s">
        <v>170</v>
      </c>
      <c r="H408" s="64" t="s">
        <v>170</v>
      </c>
    </row>
    <row r="410" spans="2:9" x14ac:dyDescent="0.15">
      <c r="C410" s="12" t="s">
        <v>365</v>
      </c>
    </row>
    <row r="411" spans="2:9" x14ac:dyDescent="0.15">
      <c r="B411" s="115">
        <v>0</v>
      </c>
      <c r="C411" s="125"/>
      <c r="D411" s="60"/>
    </row>
    <row r="412" spans="2:9" x14ac:dyDescent="0.15">
      <c r="B412" s="115">
        <v>1</v>
      </c>
      <c r="C412" s="325" t="s">
        <v>145</v>
      </c>
      <c r="D412" s="326" t="s">
        <v>1031</v>
      </c>
    </row>
    <row r="413" spans="2:9" x14ac:dyDescent="0.15">
      <c r="B413" s="115">
        <v>2</v>
      </c>
      <c r="C413" s="89" t="s">
        <v>69</v>
      </c>
      <c r="D413" s="61" t="s">
        <v>164</v>
      </c>
    </row>
    <row r="414" spans="2:9" x14ac:dyDescent="0.15">
      <c r="B414" s="115">
        <v>3</v>
      </c>
      <c r="C414" s="89" t="s">
        <v>70</v>
      </c>
      <c r="D414" s="61" t="s">
        <v>168</v>
      </c>
    </row>
    <row r="415" spans="2:9" x14ac:dyDescent="0.15">
      <c r="B415" s="115">
        <v>4</v>
      </c>
      <c r="C415" s="95" t="s">
        <v>64</v>
      </c>
      <c r="D415" s="58" t="s">
        <v>166</v>
      </c>
    </row>
    <row r="416" spans="2:9" x14ac:dyDescent="0.15">
      <c r="I416" s="104"/>
    </row>
    <row r="417" spans="2:9" x14ac:dyDescent="0.15">
      <c r="C417" s="12" t="s">
        <v>366</v>
      </c>
      <c r="I417" s="104"/>
    </row>
    <row r="418" spans="2:9" x14ac:dyDescent="0.15">
      <c r="B418" s="115">
        <v>0</v>
      </c>
      <c r="C418" s="125"/>
      <c r="D418" s="60"/>
      <c r="I418" s="104"/>
    </row>
    <row r="419" spans="2:9" x14ac:dyDescent="0.15">
      <c r="B419" s="115">
        <v>1</v>
      </c>
      <c r="C419" s="327" t="s">
        <v>136</v>
      </c>
      <c r="D419" s="328" t="s">
        <v>1030</v>
      </c>
      <c r="I419" s="104"/>
    </row>
    <row r="420" spans="2:9" x14ac:dyDescent="0.15">
      <c r="B420" s="115">
        <v>2</v>
      </c>
      <c r="C420" s="95" t="s">
        <v>92</v>
      </c>
      <c r="D420" s="58" t="s">
        <v>378</v>
      </c>
      <c r="I420" s="104"/>
    </row>
    <row r="421" spans="2:9" x14ac:dyDescent="0.15">
      <c r="I421" s="104"/>
    </row>
    <row r="422" spans="2:9" x14ac:dyDescent="0.15">
      <c r="C422" s="12" t="s">
        <v>367</v>
      </c>
      <c r="I422" s="104"/>
    </row>
    <row r="423" spans="2:9" x14ac:dyDescent="0.15">
      <c r="B423" s="115">
        <v>0</v>
      </c>
      <c r="C423" s="125"/>
      <c r="D423" s="60"/>
    </row>
    <row r="424" spans="2:9" x14ac:dyDescent="0.15">
      <c r="B424" s="115">
        <v>1</v>
      </c>
      <c r="C424" s="325" t="s">
        <v>73</v>
      </c>
      <c r="D424" s="326" t="s">
        <v>1029</v>
      </c>
    </row>
    <row r="425" spans="2:9" x14ac:dyDescent="0.15">
      <c r="B425" s="115">
        <v>2</v>
      </c>
      <c r="C425" s="89" t="s">
        <v>74</v>
      </c>
      <c r="D425" s="61" t="s">
        <v>379</v>
      </c>
      <c r="I425" s="104"/>
    </row>
    <row r="426" spans="2:9" x14ac:dyDescent="0.15">
      <c r="B426" s="115">
        <v>3</v>
      </c>
      <c r="C426" s="89" t="s">
        <v>160</v>
      </c>
      <c r="D426" s="61" t="s">
        <v>380</v>
      </c>
      <c r="I426" s="104"/>
    </row>
    <row r="427" spans="2:9" x14ac:dyDescent="0.15">
      <c r="B427" s="115">
        <v>4</v>
      </c>
      <c r="C427" s="89" t="s">
        <v>159</v>
      </c>
      <c r="D427" s="61" t="s">
        <v>381</v>
      </c>
      <c r="I427" s="70"/>
    </row>
    <row r="428" spans="2:9" x14ac:dyDescent="0.15">
      <c r="B428" s="115">
        <v>5</v>
      </c>
      <c r="C428" s="95" t="s">
        <v>64</v>
      </c>
      <c r="D428" s="58" t="s">
        <v>382</v>
      </c>
    </row>
    <row r="430" spans="2:9" x14ac:dyDescent="0.15">
      <c r="C430" s="12" t="s">
        <v>368</v>
      </c>
    </row>
    <row r="431" spans="2:9" x14ac:dyDescent="0.15">
      <c r="B431" s="115">
        <v>0</v>
      </c>
      <c r="C431" s="80"/>
      <c r="D431" s="57"/>
    </row>
    <row r="432" spans="2:9" x14ac:dyDescent="0.15">
      <c r="B432" s="115">
        <v>1</v>
      </c>
      <c r="C432" s="87" t="s">
        <v>22</v>
      </c>
      <c r="D432" s="329" t="s">
        <v>1028</v>
      </c>
    </row>
    <row r="433" spans="2:4" x14ac:dyDescent="0.15">
      <c r="B433" s="115">
        <v>2</v>
      </c>
      <c r="C433" s="85" t="s">
        <v>72</v>
      </c>
      <c r="D433" s="59" t="s">
        <v>162</v>
      </c>
    </row>
    <row r="434" spans="2:4" x14ac:dyDescent="0.15">
      <c r="B434" s="115">
        <v>3</v>
      </c>
      <c r="C434" s="85" t="s">
        <v>33</v>
      </c>
      <c r="D434" s="59" t="s">
        <v>169</v>
      </c>
    </row>
    <row r="435" spans="2:4" x14ac:dyDescent="0.15">
      <c r="B435" s="115">
        <v>4</v>
      </c>
      <c r="C435" s="85" t="s">
        <v>23</v>
      </c>
      <c r="D435" s="59" t="s">
        <v>167</v>
      </c>
    </row>
    <row r="436" spans="2:4" x14ac:dyDescent="0.15">
      <c r="B436" s="115">
        <v>5</v>
      </c>
      <c r="C436" s="95" t="s">
        <v>64</v>
      </c>
      <c r="D436" s="58" t="s">
        <v>166</v>
      </c>
    </row>
    <row r="437" spans="2:4" x14ac:dyDescent="0.15">
      <c r="D437" s="105"/>
    </row>
    <row r="438" spans="2:4" x14ac:dyDescent="0.15">
      <c r="C438" s="12" t="s">
        <v>369</v>
      </c>
    </row>
    <row r="439" spans="2:4" x14ac:dyDescent="0.15">
      <c r="B439" s="115">
        <v>0</v>
      </c>
      <c r="C439" s="80"/>
      <c r="D439" s="60"/>
    </row>
    <row r="440" spans="2:4" x14ac:dyDescent="0.15">
      <c r="B440" s="115">
        <v>1</v>
      </c>
      <c r="C440" s="87" t="s">
        <v>24</v>
      </c>
      <c r="D440" s="326" t="s">
        <v>975</v>
      </c>
    </row>
    <row r="441" spans="2:4" x14ac:dyDescent="0.15">
      <c r="B441" s="115">
        <v>2</v>
      </c>
      <c r="C441" s="85" t="s">
        <v>25</v>
      </c>
      <c r="D441" s="61" t="s">
        <v>114</v>
      </c>
    </row>
    <row r="442" spans="2:4" x14ac:dyDescent="0.15">
      <c r="B442" s="115">
        <v>3</v>
      </c>
      <c r="C442" s="95" t="s">
        <v>142</v>
      </c>
      <c r="D442" s="106" t="s">
        <v>165</v>
      </c>
    </row>
  </sheetData>
  <sheetProtection sheet="1" selectLockedCells="1" selectUnlockedCells="1"/>
  <customSheetViews>
    <customSheetView guid="{94AA8353-3E9C-4830-8158-93A6E74B3269}" scale="70" showGridLines="0" fitToPage="1">
      <selection sqref="A1:M1"/>
      <pageMargins left="0.75" right="0.75" top="1" bottom="1" header="0.3" footer="0.3"/>
      <printOptions horizontalCentered="1"/>
      <pageSetup paperSize="9" scale="45" fitToHeight="0" orientation="landscape" verticalDpi="300"/>
      <headerFooter alignWithMargins="0"/>
    </customSheetView>
  </customSheetViews>
  <mergeCells count="6">
    <mergeCell ref="A1:M1"/>
    <mergeCell ref="B6:L6"/>
    <mergeCell ref="B7:L7"/>
    <mergeCell ref="B3:L3"/>
    <mergeCell ref="B5:L5"/>
    <mergeCell ref="B4:L4"/>
  </mergeCells>
  <phoneticPr fontId="2"/>
  <printOptions horizontalCentered="1"/>
  <pageMargins left="0.75" right="0.75" top="1" bottom="1" header="0.3" footer="0.3"/>
  <pageSetup paperSize="9" scale="45" fitToHeight="0"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U359"/>
  <sheetViews>
    <sheetView showGridLines="0" topLeftCell="A10" workbookViewId="0">
      <selection activeCell="D149" sqref="D149:J149"/>
    </sheetView>
  </sheetViews>
  <sheetFormatPr defaultColWidth="8.625" defaultRowHeight="13.5" x14ac:dyDescent="0.15"/>
  <cols>
    <col min="1" max="1" width="1.625" style="390" customWidth="1"/>
    <col min="2" max="2" width="2.125" style="390" customWidth="1"/>
    <col min="3" max="3" width="3.625" style="390" customWidth="1"/>
    <col min="4" max="4" width="13.625" style="1" customWidth="1"/>
    <col min="5" max="5" width="1.625" style="1" customWidth="1"/>
    <col min="6" max="6" width="22.625" customWidth="1"/>
    <col min="7" max="7" width="1.625" customWidth="1"/>
    <col min="8" max="8" width="22.625" customWidth="1"/>
    <col min="9" max="9" width="1.625" customWidth="1"/>
    <col min="10" max="10" width="14.625" customWidth="1"/>
    <col min="11" max="12" width="1.625" customWidth="1"/>
    <col min="13" max="13" width="2.125" style="390" customWidth="1"/>
    <col min="14" max="14" width="3.625" style="390" customWidth="1"/>
    <col min="15" max="15" width="13.625" style="1" customWidth="1"/>
    <col min="16" max="16" width="1.625" style="1" customWidth="1"/>
    <col min="17" max="17" width="22.625" customWidth="1"/>
    <col min="18" max="18" width="1.625" customWidth="1"/>
    <col min="19" max="19" width="22.625" customWidth="1"/>
    <col min="20" max="20" width="1.625" customWidth="1"/>
    <col min="21" max="21" width="14.625" customWidth="1"/>
    <col min="22" max="22" width="1.625" customWidth="1"/>
  </cols>
  <sheetData>
    <row r="1" spans="1:21" s="9" customFormat="1" ht="27" customHeight="1" x14ac:dyDescent="0.15">
      <c r="A1" s="541"/>
      <c r="B1" s="667" t="s">
        <v>1088</v>
      </c>
      <c r="C1" s="667"/>
      <c r="D1" s="667"/>
      <c r="E1" s="667"/>
      <c r="F1" s="667"/>
      <c r="G1" s="667"/>
      <c r="H1" s="667"/>
      <c r="I1" s="667"/>
      <c r="J1" s="667"/>
      <c r="M1" s="667" t="s">
        <v>1050</v>
      </c>
      <c r="N1" s="667"/>
      <c r="O1" s="667"/>
      <c r="P1" s="667"/>
      <c r="Q1" s="667"/>
      <c r="R1" s="667"/>
      <c r="S1" s="667"/>
      <c r="T1" s="667"/>
      <c r="U1" s="667"/>
    </row>
    <row r="2" spans="1:21" s="391" customFormat="1" ht="18.75" x14ac:dyDescent="0.3">
      <c r="A2" s="542"/>
      <c r="C2" s="543"/>
      <c r="D2" s="543"/>
      <c r="E2" s="543"/>
      <c r="F2" s="543"/>
      <c r="G2" s="544" t="s">
        <v>739</v>
      </c>
      <c r="H2" s="543"/>
      <c r="I2" s="543"/>
      <c r="J2" s="543"/>
      <c r="N2" s="545"/>
      <c r="O2" s="545"/>
      <c r="P2" s="545"/>
      <c r="Q2" s="545"/>
      <c r="R2" s="546" t="s">
        <v>1051</v>
      </c>
      <c r="S2" s="545"/>
      <c r="T2" s="545"/>
      <c r="U2" s="545"/>
    </row>
    <row r="3" spans="1:21" ht="13.5" customHeight="1" x14ac:dyDescent="0.15">
      <c r="B3" s="547"/>
      <c r="C3" s="547"/>
      <c r="D3" s="547"/>
      <c r="E3" s="547"/>
      <c r="F3" s="547"/>
      <c r="G3" s="547"/>
      <c r="H3" s="547"/>
      <c r="I3" s="547"/>
      <c r="J3" s="547"/>
      <c r="M3" s="547"/>
      <c r="N3" s="547"/>
      <c r="O3" s="547"/>
      <c r="P3" s="547"/>
      <c r="Q3" s="547"/>
      <c r="R3" s="547"/>
      <c r="S3" s="547"/>
      <c r="T3" s="547"/>
      <c r="U3" s="547"/>
    </row>
    <row r="4" spans="1:21" ht="13.5" customHeight="1" x14ac:dyDescent="0.15">
      <c r="B4" s="548" t="s">
        <v>771</v>
      </c>
      <c r="C4" s="549" t="s">
        <v>1042</v>
      </c>
      <c r="D4" s="550"/>
      <c r="E4" s="550"/>
      <c r="F4" s="550"/>
      <c r="G4" s="550"/>
      <c r="H4" s="550"/>
      <c r="I4" s="550"/>
      <c r="J4" s="550"/>
      <c r="M4" s="548" t="s">
        <v>805</v>
      </c>
      <c r="N4" s="551" t="s">
        <v>1052</v>
      </c>
      <c r="O4" s="550"/>
      <c r="P4" s="550"/>
      <c r="Q4" s="550"/>
      <c r="R4" s="550"/>
      <c r="S4" s="550"/>
      <c r="T4" s="550"/>
      <c r="U4" s="550"/>
    </row>
    <row r="5" spans="1:21" ht="13.5" customHeight="1" x14ac:dyDescent="0.15">
      <c r="B5" s="552"/>
      <c r="C5" s="553" t="s">
        <v>1043</v>
      </c>
      <c r="D5" s="554" t="s">
        <v>1057</v>
      </c>
      <c r="E5" s="665" t="str">
        <f>IF(A_航海番号="","",A_航海番号)</f>
        <v/>
      </c>
      <c r="F5" s="665"/>
      <c r="G5" s="555"/>
      <c r="H5" s="555"/>
      <c r="I5" s="550"/>
      <c r="J5" s="550"/>
      <c r="M5" s="552"/>
      <c r="N5" s="553" t="s">
        <v>1043</v>
      </c>
      <c r="O5" s="556" t="s">
        <v>1059</v>
      </c>
      <c r="P5" s="666" t="str">
        <f>IF(A_航海番号="","",A_航海番号)</f>
        <v/>
      </c>
      <c r="Q5" s="666"/>
      <c r="R5" s="555"/>
      <c r="S5" s="555"/>
      <c r="T5" s="550"/>
      <c r="U5" s="550"/>
    </row>
    <row r="6" spans="1:21" ht="13.5" customHeight="1" x14ac:dyDescent="0.15">
      <c r="B6" s="552"/>
      <c r="C6" s="552"/>
      <c r="D6" s="554"/>
      <c r="E6" s="554"/>
      <c r="F6" s="550"/>
      <c r="G6" s="550"/>
      <c r="H6" s="550"/>
      <c r="I6" s="550"/>
      <c r="J6" s="550"/>
      <c r="M6" s="552"/>
      <c r="N6" s="552"/>
      <c r="O6" s="554"/>
      <c r="P6" s="554"/>
      <c r="Q6" s="550"/>
      <c r="R6" s="550"/>
      <c r="S6" s="550"/>
      <c r="T6" s="550"/>
      <c r="U6" s="550"/>
    </row>
    <row r="7" spans="1:21" ht="13.5" customHeight="1" x14ac:dyDescent="0.15">
      <c r="B7" s="552"/>
      <c r="C7" s="553" t="s">
        <v>1116</v>
      </c>
      <c r="D7" s="554" t="s">
        <v>1058</v>
      </c>
      <c r="E7" s="665" t="str">
        <f>IF(A_船舶名="","",A_船舶名)</f>
        <v/>
      </c>
      <c r="F7" s="665"/>
      <c r="G7" s="555"/>
      <c r="H7" s="555"/>
      <c r="I7" s="550"/>
      <c r="J7" s="550"/>
      <c r="M7" s="552"/>
      <c r="N7" s="553" t="s">
        <v>1116</v>
      </c>
      <c r="O7" s="556" t="s">
        <v>1060</v>
      </c>
      <c r="P7" s="666" t="str">
        <f>IF(A_船舶名="","",VLOOKUP(A_船舶名,選択肢_船舶名リスト_英語,2,FALSE))</f>
        <v/>
      </c>
      <c r="Q7" s="666"/>
      <c r="R7" s="555"/>
      <c r="S7" s="555"/>
      <c r="T7" s="550"/>
      <c r="U7" s="550"/>
    </row>
    <row r="8" spans="1:21" ht="13.5" customHeight="1" x14ac:dyDescent="0.15">
      <c r="B8" s="552"/>
      <c r="C8" s="552"/>
      <c r="D8" s="554"/>
      <c r="E8" s="554"/>
      <c r="F8" s="550"/>
      <c r="G8" s="550"/>
      <c r="H8" s="550"/>
      <c r="I8" s="550"/>
      <c r="J8" s="550"/>
      <c r="M8" s="552"/>
      <c r="N8" s="552"/>
      <c r="O8" s="554"/>
      <c r="P8" s="554"/>
      <c r="Q8" s="550"/>
      <c r="R8" s="550"/>
      <c r="S8" s="550"/>
      <c r="T8" s="550"/>
      <c r="U8" s="550"/>
    </row>
    <row r="9" spans="1:21" ht="13.5" customHeight="1" x14ac:dyDescent="0.15">
      <c r="B9" s="552"/>
      <c r="C9" s="553" t="s">
        <v>1117</v>
      </c>
      <c r="D9" s="554" t="s">
        <v>1044</v>
      </c>
      <c r="E9" s="554"/>
      <c r="F9" s="550"/>
      <c r="G9" s="550"/>
      <c r="H9" s="550"/>
      <c r="I9" s="550"/>
      <c r="J9" s="550"/>
      <c r="M9" s="552"/>
      <c r="N9" s="553" t="s">
        <v>1117</v>
      </c>
      <c r="O9" s="556" t="s">
        <v>1062</v>
      </c>
      <c r="P9" s="556"/>
      <c r="Q9" s="550"/>
      <c r="R9" s="550"/>
      <c r="S9" s="550"/>
      <c r="T9" s="550"/>
      <c r="U9" s="550"/>
    </row>
    <row r="10" spans="1:21" ht="27" customHeight="1" x14ac:dyDescent="0.15">
      <c r="B10" s="552"/>
      <c r="C10" s="552"/>
      <c r="D10" s="665" t="str">
        <f>IF(A_航海名_日本語="","",A_航海名_日本語)</f>
        <v/>
      </c>
      <c r="E10" s="665"/>
      <c r="F10" s="665"/>
      <c r="G10" s="665"/>
      <c r="H10" s="665"/>
      <c r="I10" s="665"/>
      <c r="J10" s="665"/>
      <c r="M10" s="552"/>
      <c r="N10" s="552"/>
      <c r="O10" s="666" t="str">
        <f>IF(A_航海名_英語="","",A_航海名_英語)</f>
        <v/>
      </c>
      <c r="P10" s="666"/>
      <c r="Q10" s="666"/>
      <c r="R10" s="666"/>
      <c r="S10" s="666"/>
      <c r="T10" s="666"/>
      <c r="U10" s="666"/>
    </row>
    <row r="11" spans="1:21" ht="13.5" customHeight="1" x14ac:dyDescent="0.15">
      <c r="B11" s="552"/>
      <c r="C11" s="552"/>
      <c r="D11" s="554"/>
      <c r="E11" s="554"/>
      <c r="F11" s="550"/>
      <c r="G11" s="550"/>
      <c r="H11" s="550"/>
      <c r="I11" s="550"/>
      <c r="J11" s="550"/>
      <c r="M11" s="552"/>
      <c r="N11" s="552"/>
      <c r="O11" s="554"/>
      <c r="P11" s="554"/>
      <c r="Q11" s="550"/>
      <c r="R11" s="550"/>
      <c r="S11" s="550"/>
      <c r="T11" s="550"/>
      <c r="U11" s="550"/>
    </row>
    <row r="12" spans="1:21" ht="13.5" customHeight="1" x14ac:dyDescent="0.15">
      <c r="B12" s="552"/>
      <c r="C12" s="553" t="s">
        <v>1118</v>
      </c>
      <c r="D12" s="554" t="str">
        <f>IF(A_航海種別="共同利用公募","主席研究員",IF(A_航海種別="共同利用公募・所内利用","主席研究員/首席研究者","首席研究者"))</f>
        <v>首席研究者</v>
      </c>
      <c r="E12" s="554"/>
      <c r="F12" s="554"/>
      <c r="G12" s="550"/>
      <c r="H12" s="550"/>
      <c r="I12" s="550"/>
      <c r="J12" s="550"/>
      <c r="M12" s="552"/>
      <c r="N12" s="553" t="s">
        <v>1118</v>
      </c>
      <c r="O12" s="556" t="s">
        <v>1061</v>
      </c>
      <c r="P12" s="556"/>
      <c r="Q12" s="554"/>
      <c r="R12" s="550"/>
      <c r="S12" s="550"/>
      <c r="T12" s="550"/>
      <c r="U12" s="550"/>
    </row>
    <row r="13" spans="1:21" ht="13.5" customHeight="1" x14ac:dyDescent="0.15">
      <c r="B13" s="552"/>
      <c r="C13" s="552"/>
      <c r="D13" s="554"/>
      <c r="E13" s="665" t="str">
        <f>IF(C_首席研究者="","",C_首席研究者)</f>
        <v/>
      </c>
      <c r="F13" s="665"/>
      <c r="G13" s="665" t="str">
        <f>IF(E13="","",VLOOKUP(E13,B_研究者リスト_日本語,2,FALSE))</f>
        <v/>
      </c>
      <c r="H13" s="665"/>
      <c r="I13" s="665"/>
      <c r="J13" s="665"/>
      <c r="M13" s="552"/>
      <c r="N13" s="552"/>
      <c r="O13" s="554"/>
      <c r="P13" s="666" t="str">
        <f>IF(E13="","",VLOOKUP(E13,B_研究者リスト_日本語,3,FALSE))</f>
        <v/>
      </c>
      <c r="Q13" s="666"/>
      <c r="R13" s="666" t="str">
        <f>IF(E13="","",VLOOKUP(E13,B_研究者リスト_日本語,4,FALSE))</f>
        <v/>
      </c>
      <c r="S13" s="666"/>
      <c r="T13" s="666"/>
      <c r="U13" s="666"/>
    </row>
    <row r="14" spans="1:21" ht="13.5" customHeight="1" x14ac:dyDescent="0.15">
      <c r="B14" s="552"/>
      <c r="C14" s="552"/>
      <c r="D14" s="554"/>
      <c r="E14" s="554"/>
      <c r="F14" s="550"/>
      <c r="G14" s="550"/>
      <c r="H14" s="550"/>
      <c r="I14" s="550"/>
      <c r="J14" s="550"/>
      <c r="M14" s="552"/>
      <c r="N14" s="552"/>
      <c r="O14" s="554"/>
      <c r="P14" s="554"/>
      <c r="Q14" s="550"/>
      <c r="R14" s="550"/>
      <c r="S14" s="550"/>
      <c r="T14" s="550"/>
      <c r="U14" s="550"/>
    </row>
    <row r="15" spans="1:21" ht="13.5" customHeight="1" x14ac:dyDescent="0.15">
      <c r="B15" s="552"/>
      <c r="C15" s="553" t="s">
        <v>1119</v>
      </c>
      <c r="D15" s="554" t="str">
        <f>IF(A_航海種別="共同利用公募","研究代表者",IF(A_航海種別="共同利用公募・所内利用","研究代表者/課題代表研究者","課題代表研究者"))</f>
        <v>課題代表研究者</v>
      </c>
      <c r="E15" s="554"/>
      <c r="F15" s="554"/>
      <c r="G15" s="550"/>
      <c r="H15" s="550"/>
      <c r="I15" s="550"/>
      <c r="J15" s="550"/>
      <c r="M15" s="552"/>
      <c r="N15" s="553" t="s">
        <v>1119</v>
      </c>
      <c r="O15" s="556" t="s">
        <v>1054</v>
      </c>
      <c r="P15" s="556"/>
      <c r="Q15" s="554"/>
      <c r="R15" s="550"/>
      <c r="S15" s="550"/>
      <c r="T15" s="550"/>
      <c r="U15" s="550"/>
    </row>
    <row r="16" spans="1:21" ht="13.5" customHeight="1" x14ac:dyDescent="0.15">
      <c r="B16" s="552"/>
      <c r="C16" s="552"/>
      <c r="D16" s="557" t="str">
        <f t="shared" ref="D16:D79" si="0">IFERROR(VLOOKUP("代表"&amp;ROW()-16,B_課題代表リスト,2,FALSE),"")</f>
        <v/>
      </c>
      <c r="E16" s="554"/>
      <c r="F16" s="557" t="str">
        <f t="shared" ref="F16:F79" si="1">IFERROR(VLOOKUP("代表"&amp;ROW()-16,B_課題代表リスト,4,FALSE),"")</f>
        <v/>
      </c>
      <c r="G16" s="550"/>
      <c r="H16" s="665" t="str">
        <f t="shared" ref="H16:H47" si="2">IF(F16="","",VLOOKUP(F16,B_研究者リスト_日本語,2,FALSE))</f>
        <v/>
      </c>
      <c r="I16" s="665"/>
      <c r="J16" s="665"/>
      <c r="M16" s="552"/>
      <c r="N16" s="552"/>
      <c r="O16" s="558" t="str">
        <f>IF(D16="","",D16)</f>
        <v/>
      </c>
      <c r="P16" s="554"/>
      <c r="Q16" s="558" t="str">
        <f>IF(F16="","",VLOOKUP(F16,B_研究者リスト_日本語,3,FALSE))</f>
        <v/>
      </c>
      <c r="R16" s="550"/>
      <c r="S16" s="666" t="str">
        <f>IF(F16="","",VLOOKUP(F16,B_研究者リスト_日本語,4,FALSE))</f>
        <v/>
      </c>
      <c r="T16" s="666"/>
      <c r="U16" s="666"/>
    </row>
    <row r="17" spans="2:21" ht="13.5" customHeight="1" x14ac:dyDescent="0.15">
      <c r="B17" s="552"/>
      <c r="C17" s="552"/>
      <c r="D17" s="557" t="str">
        <f t="shared" si="0"/>
        <v/>
      </c>
      <c r="E17" s="554"/>
      <c r="F17" s="557" t="str">
        <f t="shared" si="1"/>
        <v/>
      </c>
      <c r="G17" s="550"/>
      <c r="H17" s="665" t="str">
        <f t="shared" si="2"/>
        <v/>
      </c>
      <c r="I17" s="665"/>
      <c r="J17" s="665"/>
      <c r="M17" s="552"/>
      <c r="N17" s="552"/>
      <c r="O17" s="558" t="str">
        <f t="shared" ref="O17:O80" si="3">IF(D17="","",D17)</f>
        <v/>
      </c>
      <c r="P17" s="554"/>
      <c r="Q17" s="558" t="str">
        <f t="shared" ref="Q17:Q80" si="4">IF(F17="","",VLOOKUP(F17,B_研究者リスト_日本語,3,FALSE))</f>
        <v/>
      </c>
      <c r="R17" s="550"/>
      <c r="S17" s="666" t="str">
        <f t="shared" ref="S17:S80" si="5">IF(F17="","",VLOOKUP(F17,B_研究者リスト_日本語,4,FALSE))</f>
        <v/>
      </c>
      <c r="T17" s="666"/>
      <c r="U17" s="666"/>
    </row>
    <row r="18" spans="2:21" ht="13.5" customHeight="1" x14ac:dyDescent="0.15">
      <c r="B18" s="552"/>
      <c r="C18" s="552"/>
      <c r="D18" s="557" t="str">
        <f t="shared" si="0"/>
        <v/>
      </c>
      <c r="E18" s="554"/>
      <c r="F18" s="557" t="str">
        <f t="shared" si="1"/>
        <v/>
      </c>
      <c r="G18" s="550"/>
      <c r="H18" s="665" t="str">
        <f t="shared" si="2"/>
        <v/>
      </c>
      <c r="I18" s="665"/>
      <c r="J18" s="665"/>
      <c r="M18" s="552"/>
      <c r="N18" s="552"/>
      <c r="O18" s="558" t="str">
        <f t="shared" si="3"/>
        <v/>
      </c>
      <c r="P18" s="554"/>
      <c r="Q18" s="558" t="str">
        <f t="shared" si="4"/>
        <v/>
      </c>
      <c r="R18" s="550"/>
      <c r="S18" s="666" t="str">
        <f t="shared" si="5"/>
        <v/>
      </c>
      <c r="T18" s="666"/>
      <c r="U18" s="666"/>
    </row>
    <row r="19" spans="2:21" ht="13.5" customHeight="1" x14ac:dyDescent="0.15">
      <c r="B19" s="552"/>
      <c r="C19" s="552"/>
      <c r="D19" s="557" t="str">
        <f t="shared" si="0"/>
        <v/>
      </c>
      <c r="E19" s="554"/>
      <c r="F19" s="557" t="str">
        <f t="shared" si="1"/>
        <v/>
      </c>
      <c r="G19" s="550"/>
      <c r="H19" s="665" t="str">
        <f t="shared" si="2"/>
        <v/>
      </c>
      <c r="I19" s="665"/>
      <c r="J19" s="665"/>
      <c r="M19" s="552"/>
      <c r="N19" s="552"/>
      <c r="O19" s="558" t="str">
        <f t="shared" si="3"/>
        <v/>
      </c>
      <c r="P19" s="554"/>
      <c r="Q19" s="558" t="str">
        <f t="shared" si="4"/>
        <v/>
      </c>
      <c r="R19" s="550"/>
      <c r="S19" s="666" t="str">
        <f t="shared" si="5"/>
        <v/>
      </c>
      <c r="T19" s="666"/>
      <c r="U19" s="666"/>
    </row>
    <row r="20" spans="2:21" ht="13.5" customHeight="1" x14ac:dyDescent="0.15">
      <c r="B20" s="552"/>
      <c r="C20" s="552"/>
      <c r="D20" s="557" t="str">
        <f t="shared" si="0"/>
        <v/>
      </c>
      <c r="E20" s="554"/>
      <c r="F20" s="557" t="str">
        <f t="shared" si="1"/>
        <v/>
      </c>
      <c r="G20" s="550"/>
      <c r="H20" s="665" t="str">
        <f t="shared" si="2"/>
        <v/>
      </c>
      <c r="I20" s="665"/>
      <c r="J20" s="665"/>
      <c r="M20" s="552"/>
      <c r="N20" s="552"/>
      <c r="O20" s="558" t="str">
        <f t="shared" si="3"/>
        <v/>
      </c>
      <c r="P20" s="554"/>
      <c r="Q20" s="558" t="str">
        <f t="shared" si="4"/>
        <v/>
      </c>
      <c r="R20" s="550"/>
      <c r="S20" s="666" t="str">
        <f t="shared" si="5"/>
        <v/>
      </c>
      <c r="T20" s="666"/>
      <c r="U20" s="666"/>
    </row>
    <row r="21" spans="2:21" ht="13.5" customHeight="1" x14ac:dyDescent="0.15">
      <c r="B21" s="552"/>
      <c r="C21" s="552"/>
      <c r="D21" s="557" t="str">
        <f t="shared" si="0"/>
        <v/>
      </c>
      <c r="E21" s="554"/>
      <c r="F21" s="557" t="str">
        <f t="shared" si="1"/>
        <v/>
      </c>
      <c r="G21" s="550"/>
      <c r="H21" s="665" t="str">
        <f t="shared" si="2"/>
        <v/>
      </c>
      <c r="I21" s="665"/>
      <c r="J21" s="665"/>
      <c r="M21" s="552"/>
      <c r="N21" s="552"/>
      <c r="O21" s="558" t="str">
        <f t="shared" si="3"/>
        <v/>
      </c>
      <c r="P21" s="554"/>
      <c r="Q21" s="558" t="str">
        <f t="shared" si="4"/>
        <v/>
      </c>
      <c r="R21" s="550"/>
      <c r="S21" s="666" t="str">
        <f t="shared" si="5"/>
        <v/>
      </c>
      <c r="T21" s="666"/>
      <c r="U21" s="666"/>
    </row>
    <row r="22" spans="2:21" ht="13.5" customHeight="1" x14ac:dyDescent="0.15">
      <c r="B22" s="552"/>
      <c r="C22" s="552"/>
      <c r="D22" s="557" t="str">
        <f t="shared" si="0"/>
        <v/>
      </c>
      <c r="E22" s="554"/>
      <c r="F22" s="557" t="str">
        <f t="shared" si="1"/>
        <v/>
      </c>
      <c r="G22" s="550"/>
      <c r="H22" s="665" t="str">
        <f t="shared" si="2"/>
        <v/>
      </c>
      <c r="I22" s="665"/>
      <c r="J22" s="665"/>
      <c r="M22" s="552"/>
      <c r="N22" s="552"/>
      <c r="O22" s="558" t="str">
        <f t="shared" si="3"/>
        <v/>
      </c>
      <c r="P22" s="554"/>
      <c r="Q22" s="558" t="str">
        <f t="shared" si="4"/>
        <v/>
      </c>
      <c r="R22" s="550"/>
      <c r="S22" s="666" t="str">
        <f t="shared" si="5"/>
        <v/>
      </c>
      <c r="T22" s="666"/>
      <c r="U22" s="666"/>
    </row>
    <row r="23" spans="2:21" ht="13.5" customHeight="1" x14ac:dyDescent="0.15">
      <c r="B23" s="552"/>
      <c r="C23" s="552"/>
      <c r="D23" s="557" t="str">
        <f t="shared" si="0"/>
        <v/>
      </c>
      <c r="E23" s="554"/>
      <c r="F23" s="557" t="str">
        <f t="shared" si="1"/>
        <v/>
      </c>
      <c r="G23" s="550"/>
      <c r="H23" s="665" t="str">
        <f t="shared" si="2"/>
        <v/>
      </c>
      <c r="I23" s="665"/>
      <c r="J23" s="665"/>
      <c r="M23" s="552"/>
      <c r="N23" s="552"/>
      <c r="O23" s="558" t="str">
        <f t="shared" si="3"/>
        <v/>
      </c>
      <c r="P23" s="554"/>
      <c r="Q23" s="558" t="str">
        <f t="shared" si="4"/>
        <v/>
      </c>
      <c r="R23" s="550"/>
      <c r="S23" s="666" t="str">
        <f t="shared" si="5"/>
        <v/>
      </c>
      <c r="T23" s="666"/>
      <c r="U23" s="666"/>
    </row>
    <row r="24" spans="2:21" ht="13.5" customHeight="1" x14ac:dyDescent="0.15">
      <c r="B24" s="552"/>
      <c r="C24" s="552"/>
      <c r="D24" s="557" t="str">
        <f t="shared" si="0"/>
        <v/>
      </c>
      <c r="E24" s="554"/>
      <c r="F24" s="557" t="str">
        <f t="shared" si="1"/>
        <v/>
      </c>
      <c r="G24" s="550"/>
      <c r="H24" s="665" t="str">
        <f t="shared" si="2"/>
        <v/>
      </c>
      <c r="I24" s="665"/>
      <c r="J24" s="665"/>
      <c r="M24" s="552"/>
      <c r="N24" s="552"/>
      <c r="O24" s="558" t="str">
        <f t="shared" si="3"/>
        <v/>
      </c>
      <c r="P24" s="554"/>
      <c r="Q24" s="558" t="str">
        <f t="shared" si="4"/>
        <v/>
      </c>
      <c r="R24" s="550"/>
      <c r="S24" s="666" t="str">
        <f t="shared" si="5"/>
        <v/>
      </c>
      <c r="T24" s="666"/>
      <c r="U24" s="666"/>
    </row>
    <row r="25" spans="2:21" ht="13.5" customHeight="1" x14ac:dyDescent="0.15">
      <c r="B25" s="552"/>
      <c r="C25" s="552"/>
      <c r="D25" s="557" t="str">
        <f t="shared" si="0"/>
        <v/>
      </c>
      <c r="E25" s="554"/>
      <c r="F25" s="557" t="str">
        <f t="shared" si="1"/>
        <v/>
      </c>
      <c r="G25" s="550"/>
      <c r="H25" s="665" t="str">
        <f t="shared" si="2"/>
        <v/>
      </c>
      <c r="I25" s="665"/>
      <c r="J25" s="665"/>
      <c r="M25" s="552"/>
      <c r="N25" s="552"/>
      <c r="O25" s="558" t="str">
        <f t="shared" si="3"/>
        <v/>
      </c>
      <c r="P25" s="554"/>
      <c r="Q25" s="558" t="str">
        <f t="shared" si="4"/>
        <v/>
      </c>
      <c r="R25" s="550"/>
      <c r="S25" s="666" t="str">
        <f t="shared" si="5"/>
        <v/>
      </c>
      <c r="T25" s="666"/>
      <c r="U25" s="666"/>
    </row>
    <row r="26" spans="2:21" ht="13.5" hidden="1" customHeight="1" x14ac:dyDescent="0.15">
      <c r="B26" s="552"/>
      <c r="C26" s="552"/>
      <c r="D26" s="557" t="str">
        <f t="shared" si="0"/>
        <v/>
      </c>
      <c r="E26" s="554"/>
      <c r="F26" s="557" t="str">
        <f t="shared" si="1"/>
        <v/>
      </c>
      <c r="G26" s="550"/>
      <c r="H26" s="665" t="str">
        <f t="shared" si="2"/>
        <v/>
      </c>
      <c r="I26" s="665"/>
      <c r="J26" s="665"/>
      <c r="M26" s="552"/>
      <c r="N26" s="552"/>
      <c r="O26" s="558" t="str">
        <f t="shared" si="3"/>
        <v/>
      </c>
      <c r="P26" s="554"/>
      <c r="Q26" s="558" t="str">
        <f t="shared" si="4"/>
        <v/>
      </c>
      <c r="R26" s="550"/>
      <c r="S26" s="666" t="str">
        <f t="shared" si="5"/>
        <v/>
      </c>
      <c r="T26" s="666"/>
      <c r="U26" s="666"/>
    </row>
    <row r="27" spans="2:21" ht="13.5" hidden="1" customHeight="1" x14ac:dyDescent="0.15">
      <c r="B27" s="552"/>
      <c r="C27" s="552"/>
      <c r="D27" s="557" t="str">
        <f t="shared" si="0"/>
        <v/>
      </c>
      <c r="E27" s="554"/>
      <c r="F27" s="557" t="str">
        <f t="shared" si="1"/>
        <v/>
      </c>
      <c r="G27" s="550"/>
      <c r="H27" s="665" t="str">
        <f t="shared" si="2"/>
        <v/>
      </c>
      <c r="I27" s="665"/>
      <c r="J27" s="665"/>
      <c r="M27" s="552"/>
      <c r="N27" s="552"/>
      <c r="O27" s="558" t="str">
        <f t="shared" si="3"/>
        <v/>
      </c>
      <c r="P27" s="554"/>
      <c r="Q27" s="558" t="str">
        <f t="shared" si="4"/>
        <v/>
      </c>
      <c r="R27" s="550"/>
      <c r="S27" s="666" t="str">
        <f t="shared" si="5"/>
        <v/>
      </c>
      <c r="T27" s="666"/>
      <c r="U27" s="666"/>
    </row>
    <row r="28" spans="2:21" ht="13.5" hidden="1" customHeight="1" x14ac:dyDescent="0.15">
      <c r="B28" s="552"/>
      <c r="C28" s="552"/>
      <c r="D28" s="557" t="str">
        <f t="shared" si="0"/>
        <v/>
      </c>
      <c r="E28" s="554"/>
      <c r="F28" s="557" t="str">
        <f t="shared" si="1"/>
        <v/>
      </c>
      <c r="G28" s="550"/>
      <c r="H28" s="665" t="str">
        <f t="shared" si="2"/>
        <v/>
      </c>
      <c r="I28" s="665"/>
      <c r="J28" s="665"/>
      <c r="M28" s="552"/>
      <c r="N28" s="552"/>
      <c r="O28" s="558" t="str">
        <f t="shared" si="3"/>
        <v/>
      </c>
      <c r="P28" s="554"/>
      <c r="Q28" s="558" t="str">
        <f t="shared" si="4"/>
        <v/>
      </c>
      <c r="R28" s="550"/>
      <c r="S28" s="666" t="str">
        <f t="shared" si="5"/>
        <v/>
      </c>
      <c r="T28" s="666"/>
      <c r="U28" s="666"/>
    </row>
    <row r="29" spans="2:21" ht="13.5" hidden="1" customHeight="1" x14ac:dyDescent="0.15">
      <c r="B29" s="552"/>
      <c r="C29" s="552"/>
      <c r="D29" s="557" t="str">
        <f t="shared" si="0"/>
        <v/>
      </c>
      <c r="E29" s="554"/>
      <c r="F29" s="557" t="str">
        <f t="shared" si="1"/>
        <v/>
      </c>
      <c r="G29" s="550"/>
      <c r="H29" s="665" t="str">
        <f t="shared" si="2"/>
        <v/>
      </c>
      <c r="I29" s="665"/>
      <c r="J29" s="665"/>
      <c r="M29" s="552"/>
      <c r="N29" s="552"/>
      <c r="O29" s="558" t="str">
        <f t="shared" si="3"/>
        <v/>
      </c>
      <c r="P29" s="554"/>
      <c r="Q29" s="558" t="str">
        <f t="shared" si="4"/>
        <v/>
      </c>
      <c r="R29" s="550"/>
      <c r="S29" s="666" t="str">
        <f t="shared" si="5"/>
        <v/>
      </c>
      <c r="T29" s="666"/>
      <c r="U29" s="666"/>
    </row>
    <row r="30" spans="2:21" ht="13.5" hidden="1" customHeight="1" x14ac:dyDescent="0.15">
      <c r="B30" s="552"/>
      <c r="C30" s="552"/>
      <c r="D30" s="557" t="str">
        <f t="shared" si="0"/>
        <v/>
      </c>
      <c r="E30" s="554"/>
      <c r="F30" s="557" t="str">
        <f t="shared" si="1"/>
        <v/>
      </c>
      <c r="G30" s="550"/>
      <c r="H30" s="665" t="str">
        <f t="shared" si="2"/>
        <v/>
      </c>
      <c r="I30" s="665"/>
      <c r="J30" s="665"/>
      <c r="M30" s="552"/>
      <c r="N30" s="552"/>
      <c r="O30" s="558" t="str">
        <f t="shared" si="3"/>
        <v/>
      </c>
      <c r="P30" s="554"/>
      <c r="Q30" s="558" t="str">
        <f t="shared" si="4"/>
        <v/>
      </c>
      <c r="R30" s="550"/>
      <c r="S30" s="666" t="str">
        <f t="shared" si="5"/>
        <v/>
      </c>
      <c r="T30" s="666"/>
      <c r="U30" s="666"/>
    </row>
    <row r="31" spans="2:21" ht="13.5" hidden="1" customHeight="1" x14ac:dyDescent="0.15">
      <c r="B31" s="552"/>
      <c r="C31" s="552"/>
      <c r="D31" s="557" t="str">
        <f t="shared" si="0"/>
        <v/>
      </c>
      <c r="E31" s="554"/>
      <c r="F31" s="557" t="str">
        <f t="shared" si="1"/>
        <v/>
      </c>
      <c r="G31" s="550"/>
      <c r="H31" s="665" t="str">
        <f t="shared" si="2"/>
        <v/>
      </c>
      <c r="I31" s="665"/>
      <c r="J31" s="665"/>
      <c r="M31" s="552"/>
      <c r="N31" s="552"/>
      <c r="O31" s="558" t="str">
        <f t="shared" si="3"/>
        <v/>
      </c>
      <c r="P31" s="554"/>
      <c r="Q31" s="558" t="str">
        <f t="shared" si="4"/>
        <v/>
      </c>
      <c r="R31" s="550"/>
      <c r="S31" s="666" t="str">
        <f t="shared" si="5"/>
        <v/>
      </c>
      <c r="T31" s="666"/>
      <c r="U31" s="666"/>
    </row>
    <row r="32" spans="2:21" ht="13.5" hidden="1" customHeight="1" x14ac:dyDescent="0.15">
      <c r="B32" s="552"/>
      <c r="C32" s="552"/>
      <c r="D32" s="557" t="str">
        <f t="shared" si="0"/>
        <v/>
      </c>
      <c r="E32" s="554"/>
      <c r="F32" s="557" t="str">
        <f t="shared" si="1"/>
        <v/>
      </c>
      <c r="G32" s="550"/>
      <c r="H32" s="665" t="str">
        <f t="shared" si="2"/>
        <v/>
      </c>
      <c r="I32" s="665"/>
      <c r="J32" s="665"/>
      <c r="M32" s="552"/>
      <c r="N32" s="552"/>
      <c r="O32" s="558" t="str">
        <f t="shared" si="3"/>
        <v/>
      </c>
      <c r="P32" s="554"/>
      <c r="Q32" s="558" t="str">
        <f t="shared" si="4"/>
        <v/>
      </c>
      <c r="R32" s="550"/>
      <c r="S32" s="666" t="str">
        <f t="shared" si="5"/>
        <v/>
      </c>
      <c r="T32" s="666"/>
      <c r="U32" s="666"/>
    </row>
    <row r="33" spans="2:21" ht="13.5" hidden="1" customHeight="1" x14ac:dyDescent="0.15">
      <c r="B33" s="552"/>
      <c r="C33" s="552"/>
      <c r="D33" s="557" t="str">
        <f t="shared" si="0"/>
        <v/>
      </c>
      <c r="E33" s="554"/>
      <c r="F33" s="557" t="str">
        <f t="shared" si="1"/>
        <v/>
      </c>
      <c r="G33" s="550"/>
      <c r="H33" s="665" t="str">
        <f t="shared" si="2"/>
        <v/>
      </c>
      <c r="I33" s="665"/>
      <c r="J33" s="665"/>
      <c r="M33" s="552"/>
      <c r="N33" s="552"/>
      <c r="O33" s="558" t="str">
        <f t="shared" si="3"/>
        <v/>
      </c>
      <c r="P33" s="554"/>
      <c r="Q33" s="558" t="str">
        <f t="shared" si="4"/>
        <v/>
      </c>
      <c r="R33" s="550"/>
      <c r="S33" s="666" t="str">
        <f t="shared" si="5"/>
        <v/>
      </c>
      <c r="T33" s="666"/>
      <c r="U33" s="666"/>
    </row>
    <row r="34" spans="2:21" ht="13.5" hidden="1" customHeight="1" x14ac:dyDescent="0.15">
      <c r="B34" s="552"/>
      <c r="C34" s="552"/>
      <c r="D34" s="557" t="str">
        <f t="shared" si="0"/>
        <v/>
      </c>
      <c r="E34" s="554"/>
      <c r="F34" s="557" t="str">
        <f t="shared" si="1"/>
        <v/>
      </c>
      <c r="G34" s="550"/>
      <c r="H34" s="665" t="str">
        <f t="shared" si="2"/>
        <v/>
      </c>
      <c r="I34" s="665"/>
      <c r="J34" s="665"/>
      <c r="M34" s="552"/>
      <c r="N34" s="552"/>
      <c r="O34" s="558" t="str">
        <f t="shared" si="3"/>
        <v/>
      </c>
      <c r="P34" s="554"/>
      <c r="Q34" s="558" t="str">
        <f t="shared" si="4"/>
        <v/>
      </c>
      <c r="R34" s="550"/>
      <c r="S34" s="666" t="str">
        <f t="shared" si="5"/>
        <v/>
      </c>
      <c r="T34" s="666"/>
      <c r="U34" s="666"/>
    </row>
    <row r="35" spans="2:21" ht="13.5" hidden="1" customHeight="1" x14ac:dyDescent="0.15">
      <c r="B35" s="552"/>
      <c r="C35" s="552"/>
      <c r="D35" s="557" t="str">
        <f t="shared" si="0"/>
        <v/>
      </c>
      <c r="E35" s="554"/>
      <c r="F35" s="557" t="str">
        <f t="shared" si="1"/>
        <v/>
      </c>
      <c r="G35" s="550"/>
      <c r="H35" s="665" t="str">
        <f t="shared" si="2"/>
        <v/>
      </c>
      <c r="I35" s="665"/>
      <c r="J35" s="665"/>
      <c r="M35" s="552"/>
      <c r="N35" s="552"/>
      <c r="O35" s="558" t="str">
        <f t="shared" si="3"/>
        <v/>
      </c>
      <c r="P35" s="554"/>
      <c r="Q35" s="558" t="str">
        <f t="shared" si="4"/>
        <v/>
      </c>
      <c r="R35" s="550"/>
      <c r="S35" s="666" t="str">
        <f t="shared" si="5"/>
        <v/>
      </c>
      <c r="T35" s="666"/>
      <c r="U35" s="666"/>
    </row>
    <row r="36" spans="2:21" ht="13.5" hidden="1" customHeight="1" x14ac:dyDescent="0.15">
      <c r="B36" s="552"/>
      <c r="C36" s="552"/>
      <c r="D36" s="557" t="str">
        <f t="shared" si="0"/>
        <v/>
      </c>
      <c r="E36" s="554"/>
      <c r="F36" s="557" t="str">
        <f t="shared" si="1"/>
        <v/>
      </c>
      <c r="G36" s="550"/>
      <c r="H36" s="665" t="str">
        <f t="shared" si="2"/>
        <v/>
      </c>
      <c r="I36" s="665"/>
      <c r="J36" s="665"/>
      <c r="M36" s="552"/>
      <c r="N36" s="552"/>
      <c r="O36" s="558" t="str">
        <f t="shared" si="3"/>
        <v/>
      </c>
      <c r="P36" s="554"/>
      <c r="Q36" s="558" t="str">
        <f t="shared" si="4"/>
        <v/>
      </c>
      <c r="R36" s="550"/>
      <c r="S36" s="666" t="str">
        <f t="shared" si="5"/>
        <v/>
      </c>
      <c r="T36" s="666"/>
      <c r="U36" s="666"/>
    </row>
    <row r="37" spans="2:21" ht="13.5" hidden="1" customHeight="1" x14ac:dyDescent="0.15">
      <c r="B37" s="552"/>
      <c r="C37" s="552"/>
      <c r="D37" s="557" t="str">
        <f t="shared" si="0"/>
        <v/>
      </c>
      <c r="E37" s="554"/>
      <c r="F37" s="557" t="str">
        <f t="shared" si="1"/>
        <v/>
      </c>
      <c r="G37" s="550"/>
      <c r="H37" s="665" t="str">
        <f t="shared" si="2"/>
        <v/>
      </c>
      <c r="I37" s="665"/>
      <c r="J37" s="665"/>
      <c r="M37" s="552"/>
      <c r="N37" s="552"/>
      <c r="O37" s="558" t="str">
        <f t="shared" si="3"/>
        <v/>
      </c>
      <c r="P37" s="554"/>
      <c r="Q37" s="558" t="str">
        <f t="shared" si="4"/>
        <v/>
      </c>
      <c r="R37" s="550"/>
      <c r="S37" s="666" t="str">
        <f t="shared" si="5"/>
        <v/>
      </c>
      <c r="T37" s="666"/>
      <c r="U37" s="666"/>
    </row>
    <row r="38" spans="2:21" ht="13.5" hidden="1" customHeight="1" x14ac:dyDescent="0.15">
      <c r="B38" s="552"/>
      <c r="C38" s="552"/>
      <c r="D38" s="557" t="str">
        <f t="shared" si="0"/>
        <v/>
      </c>
      <c r="E38" s="554"/>
      <c r="F38" s="557" t="str">
        <f t="shared" si="1"/>
        <v/>
      </c>
      <c r="G38" s="550"/>
      <c r="H38" s="665" t="str">
        <f t="shared" si="2"/>
        <v/>
      </c>
      <c r="I38" s="665"/>
      <c r="J38" s="665"/>
      <c r="M38" s="552"/>
      <c r="N38" s="552"/>
      <c r="O38" s="558" t="str">
        <f t="shared" si="3"/>
        <v/>
      </c>
      <c r="P38" s="554"/>
      <c r="Q38" s="558" t="str">
        <f t="shared" si="4"/>
        <v/>
      </c>
      <c r="R38" s="550"/>
      <c r="S38" s="666" t="str">
        <f t="shared" si="5"/>
        <v/>
      </c>
      <c r="T38" s="666"/>
      <c r="U38" s="666"/>
    </row>
    <row r="39" spans="2:21" ht="13.5" hidden="1" customHeight="1" x14ac:dyDescent="0.15">
      <c r="B39" s="552"/>
      <c r="C39" s="552"/>
      <c r="D39" s="557" t="str">
        <f t="shared" si="0"/>
        <v/>
      </c>
      <c r="E39" s="554"/>
      <c r="F39" s="557" t="str">
        <f t="shared" si="1"/>
        <v/>
      </c>
      <c r="G39" s="550"/>
      <c r="H39" s="665" t="str">
        <f t="shared" si="2"/>
        <v/>
      </c>
      <c r="I39" s="665"/>
      <c r="J39" s="665"/>
      <c r="M39" s="552"/>
      <c r="N39" s="552"/>
      <c r="O39" s="558" t="str">
        <f t="shared" si="3"/>
        <v/>
      </c>
      <c r="P39" s="554"/>
      <c r="Q39" s="558" t="str">
        <f t="shared" si="4"/>
        <v/>
      </c>
      <c r="R39" s="550"/>
      <c r="S39" s="666" t="str">
        <f t="shared" si="5"/>
        <v/>
      </c>
      <c r="T39" s="666"/>
      <c r="U39" s="666"/>
    </row>
    <row r="40" spans="2:21" ht="13.5" hidden="1" customHeight="1" x14ac:dyDescent="0.15">
      <c r="B40" s="552"/>
      <c r="C40" s="552"/>
      <c r="D40" s="557" t="str">
        <f t="shared" si="0"/>
        <v/>
      </c>
      <c r="E40" s="554"/>
      <c r="F40" s="557" t="str">
        <f t="shared" si="1"/>
        <v/>
      </c>
      <c r="G40" s="550"/>
      <c r="H40" s="665" t="str">
        <f t="shared" si="2"/>
        <v/>
      </c>
      <c r="I40" s="665"/>
      <c r="J40" s="665"/>
      <c r="M40" s="552"/>
      <c r="N40" s="552"/>
      <c r="O40" s="558" t="str">
        <f t="shared" si="3"/>
        <v/>
      </c>
      <c r="P40" s="554"/>
      <c r="Q40" s="558" t="str">
        <f t="shared" si="4"/>
        <v/>
      </c>
      <c r="R40" s="550"/>
      <c r="S40" s="666" t="str">
        <f t="shared" si="5"/>
        <v/>
      </c>
      <c r="T40" s="666"/>
      <c r="U40" s="666"/>
    </row>
    <row r="41" spans="2:21" ht="13.5" hidden="1" customHeight="1" x14ac:dyDescent="0.15">
      <c r="B41" s="552"/>
      <c r="C41" s="552"/>
      <c r="D41" s="557" t="str">
        <f t="shared" si="0"/>
        <v/>
      </c>
      <c r="E41" s="554"/>
      <c r="F41" s="557" t="str">
        <f t="shared" si="1"/>
        <v/>
      </c>
      <c r="G41" s="550"/>
      <c r="H41" s="665" t="str">
        <f t="shared" si="2"/>
        <v/>
      </c>
      <c r="I41" s="665"/>
      <c r="J41" s="665"/>
      <c r="M41" s="552"/>
      <c r="N41" s="552"/>
      <c r="O41" s="558" t="str">
        <f t="shared" si="3"/>
        <v/>
      </c>
      <c r="P41" s="554"/>
      <c r="Q41" s="558" t="str">
        <f t="shared" si="4"/>
        <v/>
      </c>
      <c r="R41" s="550"/>
      <c r="S41" s="666" t="str">
        <f t="shared" si="5"/>
        <v/>
      </c>
      <c r="T41" s="666"/>
      <c r="U41" s="666"/>
    </row>
    <row r="42" spans="2:21" ht="13.5" hidden="1" customHeight="1" x14ac:dyDescent="0.15">
      <c r="B42" s="552"/>
      <c r="C42" s="552"/>
      <c r="D42" s="557" t="str">
        <f t="shared" si="0"/>
        <v/>
      </c>
      <c r="E42" s="554"/>
      <c r="F42" s="557" t="str">
        <f t="shared" si="1"/>
        <v/>
      </c>
      <c r="G42" s="550"/>
      <c r="H42" s="665" t="str">
        <f t="shared" si="2"/>
        <v/>
      </c>
      <c r="I42" s="665"/>
      <c r="J42" s="665"/>
      <c r="M42" s="552"/>
      <c r="N42" s="552"/>
      <c r="O42" s="558" t="str">
        <f t="shared" si="3"/>
        <v/>
      </c>
      <c r="P42" s="554"/>
      <c r="Q42" s="558" t="str">
        <f t="shared" si="4"/>
        <v/>
      </c>
      <c r="R42" s="550"/>
      <c r="S42" s="666" t="str">
        <f t="shared" si="5"/>
        <v/>
      </c>
      <c r="T42" s="666"/>
      <c r="U42" s="666"/>
    </row>
    <row r="43" spans="2:21" ht="13.5" hidden="1" customHeight="1" x14ac:dyDescent="0.15">
      <c r="B43" s="552"/>
      <c r="C43" s="552"/>
      <c r="D43" s="557" t="str">
        <f t="shared" si="0"/>
        <v/>
      </c>
      <c r="E43" s="554"/>
      <c r="F43" s="557" t="str">
        <f t="shared" si="1"/>
        <v/>
      </c>
      <c r="G43" s="550"/>
      <c r="H43" s="665" t="str">
        <f t="shared" si="2"/>
        <v/>
      </c>
      <c r="I43" s="665"/>
      <c r="J43" s="665"/>
      <c r="M43" s="552"/>
      <c r="N43" s="552"/>
      <c r="O43" s="558" t="str">
        <f t="shared" si="3"/>
        <v/>
      </c>
      <c r="P43" s="554"/>
      <c r="Q43" s="558" t="str">
        <f t="shared" si="4"/>
        <v/>
      </c>
      <c r="R43" s="550"/>
      <c r="S43" s="666" t="str">
        <f t="shared" si="5"/>
        <v/>
      </c>
      <c r="T43" s="666"/>
      <c r="U43" s="666"/>
    </row>
    <row r="44" spans="2:21" ht="13.5" hidden="1" customHeight="1" x14ac:dyDescent="0.15">
      <c r="B44" s="552"/>
      <c r="C44" s="552"/>
      <c r="D44" s="557" t="str">
        <f t="shared" si="0"/>
        <v/>
      </c>
      <c r="E44" s="554"/>
      <c r="F44" s="557" t="str">
        <f t="shared" si="1"/>
        <v/>
      </c>
      <c r="G44" s="550"/>
      <c r="H44" s="665" t="str">
        <f t="shared" si="2"/>
        <v/>
      </c>
      <c r="I44" s="665"/>
      <c r="J44" s="665"/>
      <c r="M44" s="552"/>
      <c r="N44" s="552"/>
      <c r="O44" s="558" t="str">
        <f t="shared" si="3"/>
        <v/>
      </c>
      <c r="P44" s="554"/>
      <c r="Q44" s="558" t="str">
        <f t="shared" si="4"/>
        <v/>
      </c>
      <c r="R44" s="550"/>
      <c r="S44" s="666" t="str">
        <f t="shared" si="5"/>
        <v/>
      </c>
      <c r="T44" s="666"/>
      <c r="U44" s="666"/>
    </row>
    <row r="45" spans="2:21" ht="13.5" hidden="1" customHeight="1" x14ac:dyDescent="0.15">
      <c r="B45" s="552"/>
      <c r="C45" s="552"/>
      <c r="D45" s="557" t="str">
        <f t="shared" si="0"/>
        <v/>
      </c>
      <c r="E45" s="554"/>
      <c r="F45" s="557" t="str">
        <f t="shared" si="1"/>
        <v/>
      </c>
      <c r="G45" s="550"/>
      <c r="H45" s="665" t="str">
        <f t="shared" si="2"/>
        <v/>
      </c>
      <c r="I45" s="665"/>
      <c r="J45" s="665"/>
      <c r="M45" s="552"/>
      <c r="N45" s="552"/>
      <c r="O45" s="558" t="str">
        <f t="shared" si="3"/>
        <v/>
      </c>
      <c r="P45" s="554"/>
      <c r="Q45" s="558" t="str">
        <f t="shared" si="4"/>
        <v/>
      </c>
      <c r="R45" s="550"/>
      <c r="S45" s="666" t="str">
        <f t="shared" si="5"/>
        <v/>
      </c>
      <c r="T45" s="666"/>
      <c r="U45" s="666"/>
    </row>
    <row r="46" spans="2:21" ht="13.5" hidden="1" customHeight="1" x14ac:dyDescent="0.15">
      <c r="B46" s="552"/>
      <c r="C46" s="552"/>
      <c r="D46" s="557" t="str">
        <f t="shared" si="0"/>
        <v/>
      </c>
      <c r="E46" s="554"/>
      <c r="F46" s="557" t="str">
        <f t="shared" si="1"/>
        <v/>
      </c>
      <c r="G46" s="550"/>
      <c r="H46" s="665" t="str">
        <f t="shared" si="2"/>
        <v/>
      </c>
      <c r="I46" s="665"/>
      <c r="J46" s="665"/>
      <c r="M46" s="552"/>
      <c r="N46" s="552"/>
      <c r="O46" s="558" t="str">
        <f t="shared" si="3"/>
        <v/>
      </c>
      <c r="P46" s="554"/>
      <c r="Q46" s="558" t="str">
        <f t="shared" si="4"/>
        <v/>
      </c>
      <c r="R46" s="550"/>
      <c r="S46" s="666" t="str">
        <f t="shared" si="5"/>
        <v/>
      </c>
      <c r="T46" s="666"/>
      <c r="U46" s="666"/>
    </row>
    <row r="47" spans="2:21" ht="13.5" hidden="1" customHeight="1" x14ac:dyDescent="0.15">
      <c r="B47" s="552"/>
      <c r="C47" s="552"/>
      <c r="D47" s="557" t="str">
        <f t="shared" si="0"/>
        <v/>
      </c>
      <c r="E47" s="554"/>
      <c r="F47" s="557" t="str">
        <f t="shared" si="1"/>
        <v/>
      </c>
      <c r="G47" s="550"/>
      <c r="H47" s="665" t="str">
        <f t="shared" si="2"/>
        <v/>
      </c>
      <c r="I47" s="665"/>
      <c r="J47" s="665"/>
      <c r="M47" s="552"/>
      <c r="N47" s="552"/>
      <c r="O47" s="558" t="str">
        <f t="shared" si="3"/>
        <v/>
      </c>
      <c r="P47" s="554"/>
      <c r="Q47" s="558" t="str">
        <f t="shared" si="4"/>
        <v/>
      </c>
      <c r="R47" s="550"/>
      <c r="S47" s="666" t="str">
        <f t="shared" si="5"/>
        <v/>
      </c>
      <c r="T47" s="666"/>
      <c r="U47" s="666"/>
    </row>
    <row r="48" spans="2:21" ht="13.5" hidden="1" customHeight="1" x14ac:dyDescent="0.15">
      <c r="B48" s="552"/>
      <c r="C48" s="552"/>
      <c r="D48" s="557" t="str">
        <f t="shared" si="0"/>
        <v/>
      </c>
      <c r="E48" s="554"/>
      <c r="F48" s="557" t="str">
        <f t="shared" si="1"/>
        <v/>
      </c>
      <c r="G48" s="550"/>
      <c r="H48" s="665" t="str">
        <f t="shared" ref="H48:H79" si="6">IF(F48="","",VLOOKUP(F48,B_研究者リスト_日本語,2,FALSE))</f>
        <v/>
      </c>
      <c r="I48" s="665"/>
      <c r="J48" s="665"/>
      <c r="M48" s="552"/>
      <c r="N48" s="552"/>
      <c r="O48" s="558" t="str">
        <f t="shared" si="3"/>
        <v/>
      </c>
      <c r="P48" s="554"/>
      <c r="Q48" s="558" t="str">
        <f t="shared" si="4"/>
        <v/>
      </c>
      <c r="R48" s="550"/>
      <c r="S48" s="666" t="str">
        <f t="shared" si="5"/>
        <v/>
      </c>
      <c r="T48" s="666"/>
      <c r="U48" s="666"/>
    </row>
    <row r="49" spans="2:21" ht="13.5" hidden="1" customHeight="1" x14ac:dyDescent="0.15">
      <c r="B49" s="552"/>
      <c r="C49" s="552"/>
      <c r="D49" s="557" t="str">
        <f t="shared" si="0"/>
        <v/>
      </c>
      <c r="E49" s="554"/>
      <c r="F49" s="557" t="str">
        <f t="shared" si="1"/>
        <v/>
      </c>
      <c r="G49" s="550"/>
      <c r="H49" s="665" t="str">
        <f t="shared" si="6"/>
        <v/>
      </c>
      <c r="I49" s="665"/>
      <c r="J49" s="665"/>
      <c r="M49" s="552"/>
      <c r="N49" s="552"/>
      <c r="O49" s="558" t="str">
        <f t="shared" si="3"/>
        <v/>
      </c>
      <c r="P49" s="554"/>
      <c r="Q49" s="558" t="str">
        <f t="shared" si="4"/>
        <v/>
      </c>
      <c r="R49" s="550"/>
      <c r="S49" s="666" t="str">
        <f t="shared" si="5"/>
        <v/>
      </c>
      <c r="T49" s="666"/>
      <c r="U49" s="666"/>
    </row>
    <row r="50" spans="2:21" ht="13.5" hidden="1" customHeight="1" x14ac:dyDescent="0.15">
      <c r="B50" s="552"/>
      <c r="C50" s="552"/>
      <c r="D50" s="557" t="str">
        <f t="shared" si="0"/>
        <v/>
      </c>
      <c r="E50" s="554"/>
      <c r="F50" s="557" t="str">
        <f t="shared" si="1"/>
        <v/>
      </c>
      <c r="G50" s="550"/>
      <c r="H50" s="665" t="str">
        <f t="shared" si="6"/>
        <v/>
      </c>
      <c r="I50" s="665"/>
      <c r="J50" s="665"/>
      <c r="M50" s="552"/>
      <c r="N50" s="552"/>
      <c r="O50" s="558" t="str">
        <f t="shared" si="3"/>
        <v/>
      </c>
      <c r="P50" s="554"/>
      <c r="Q50" s="558" t="str">
        <f t="shared" si="4"/>
        <v/>
      </c>
      <c r="R50" s="550"/>
      <c r="S50" s="666" t="str">
        <f t="shared" si="5"/>
        <v/>
      </c>
      <c r="T50" s="666"/>
      <c r="U50" s="666"/>
    </row>
    <row r="51" spans="2:21" ht="13.5" hidden="1" customHeight="1" x14ac:dyDescent="0.15">
      <c r="B51" s="552"/>
      <c r="C51" s="552"/>
      <c r="D51" s="557" t="str">
        <f t="shared" si="0"/>
        <v/>
      </c>
      <c r="E51" s="554"/>
      <c r="F51" s="557" t="str">
        <f t="shared" si="1"/>
        <v/>
      </c>
      <c r="G51" s="550"/>
      <c r="H51" s="665" t="str">
        <f t="shared" si="6"/>
        <v/>
      </c>
      <c r="I51" s="665"/>
      <c r="J51" s="665"/>
      <c r="M51" s="552"/>
      <c r="N51" s="552"/>
      <c r="O51" s="558" t="str">
        <f t="shared" si="3"/>
        <v/>
      </c>
      <c r="P51" s="554"/>
      <c r="Q51" s="558" t="str">
        <f t="shared" si="4"/>
        <v/>
      </c>
      <c r="R51" s="550"/>
      <c r="S51" s="666" t="str">
        <f t="shared" si="5"/>
        <v/>
      </c>
      <c r="T51" s="666"/>
      <c r="U51" s="666"/>
    </row>
    <row r="52" spans="2:21" ht="13.5" hidden="1" customHeight="1" x14ac:dyDescent="0.15">
      <c r="B52" s="552"/>
      <c r="C52" s="552"/>
      <c r="D52" s="557" t="str">
        <f t="shared" si="0"/>
        <v/>
      </c>
      <c r="E52" s="554"/>
      <c r="F52" s="557" t="str">
        <f t="shared" si="1"/>
        <v/>
      </c>
      <c r="G52" s="550"/>
      <c r="H52" s="665" t="str">
        <f t="shared" si="6"/>
        <v/>
      </c>
      <c r="I52" s="665"/>
      <c r="J52" s="665"/>
      <c r="M52" s="552"/>
      <c r="N52" s="552"/>
      <c r="O52" s="558" t="str">
        <f t="shared" si="3"/>
        <v/>
      </c>
      <c r="P52" s="554"/>
      <c r="Q52" s="558" t="str">
        <f t="shared" si="4"/>
        <v/>
      </c>
      <c r="R52" s="550"/>
      <c r="S52" s="666" t="str">
        <f t="shared" si="5"/>
        <v/>
      </c>
      <c r="T52" s="666"/>
      <c r="U52" s="666"/>
    </row>
    <row r="53" spans="2:21" ht="13.5" hidden="1" customHeight="1" x14ac:dyDescent="0.15">
      <c r="B53" s="552"/>
      <c r="C53" s="552"/>
      <c r="D53" s="557" t="str">
        <f t="shared" si="0"/>
        <v/>
      </c>
      <c r="E53" s="554"/>
      <c r="F53" s="557" t="str">
        <f t="shared" si="1"/>
        <v/>
      </c>
      <c r="G53" s="550"/>
      <c r="H53" s="665" t="str">
        <f t="shared" si="6"/>
        <v/>
      </c>
      <c r="I53" s="665"/>
      <c r="J53" s="665"/>
      <c r="M53" s="552"/>
      <c r="N53" s="552"/>
      <c r="O53" s="558" t="str">
        <f t="shared" si="3"/>
        <v/>
      </c>
      <c r="P53" s="554"/>
      <c r="Q53" s="558" t="str">
        <f t="shared" si="4"/>
        <v/>
      </c>
      <c r="R53" s="550"/>
      <c r="S53" s="666" t="str">
        <f t="shared" si="5"/>
        <v/>
      </c>
      <c r="T53" s="666"/>
      <c r="U53" s="666"/>
    </row>
    <row r="54" spans="2:21" ht="13.5" hidden="1" customHeight="1" x14ac:dyDescent="0.15">
      <c r="B54" s="552"/>
      <c r="C54" s="552"/>
      <c r="D54" s="557" t="str">
        <f t="shared" si="0"/>
        <v/>
      </c>
      <c r="E54" s="554"/>
      <c r="F54" s="557" t="str">
        <f t="shared" si="1"/>
        <v/>
      </c>
      <c r="G54" s="550"/>
      <c r="H54" s="665" t="str">
        <f t="shared" si="6"/>
        <v/>
      </c>
      <c r="I54" s="665"/>
      <c r="J54" s="665"/>
      <c r="M54" s="552"/>
      <c r="N54" s="552"/>
      <c r="O54" s="558" t="str">
        <f t="shared" si="3"/>
        <v/>
      </c>
      <c r="P54" s="554"/>
      <c r="Q54" s="558" t="str">
        <f t="shared" si="4"/>
        <v/>
      </c>
      <c r="R54" s="550"/>
      <c r="S54" s="666" t="str">
        <f t="shared" si="5"/>
        <v/>
      </c>
      <c r="T54" s="666"/>
      <c r="U54" s="666"/>
    </row>
    <row r="55" spans="2:21" ht="13.5" hidden="1" customHeight="1" x14ac:dyDescent="0.15">
      <c r="B55" s="552"/>
      <c r="C55" s="552"/>
      <c r="D55" s="557" t="str">
        <f t="shared" si="0"/>
        <v/>
      </c>
      <c r="E55" s="554"/>
      <c r="F55" s="557" t="str">
        <f t="shared" si="1"/>
        <v/>
      </c>
      <c r="G55" s="550"/>
      <c r="H55" s="665" t="str">
        <f t="shared" si="6"/>
        <v/>
      </c>
      <c r="I55" s="665"/>
      <c r="J55" s="665"/>
      <c r="M55" s="552"/>
      <c r="N55" s="552"/>
      <c r="O55" s="558" t="str">
        <f t="shared" si="3"/>
        <v/>
      </c>
      <c r="P55" s="554"/>
      <c r="Q55" s="558" t="str">
        <f t="shared" si="4"/>
        <v/>
      </c>
      <c r="R55" s="550"/>
      <c r="S55" s="666" t="str">
        <f t="shared" si="5"/>
        <v/>
      </c>
      <c r="T55" s="666"/>
      <c r="U55" s="666"/>
    </row>
    <row r="56" spans="2:21" ht="13.5" hidden="1" customHeight="1" x14ac:dyDescent="0.15">
      <c r="B56" s="552"/>
      <c r="C56" s="552"/>
      <c r="D56" s="557" t="str">
        <f t="shared" si="0"/>
        <v/>
      </c>
      <c r="E56" s="554"/>
      <c r="F56" s="557" t="str">
        <f t="shared" si="1"/>
        <v/>
      </c>
      <c r="G56" s="550"/>
      <c r="H56" s="665" t="str">
        <f t="shared" si="6"/>
        <v/>
      </c>
      <c r="I56" s="665"/>
      <c r="J56" s="665"/>
      <c r="M56" s="552"/>
      <c r="N56" s="552"/>
      <c r="O56" s="558" t="str">
        <f t="shared" si="3"/>
        <v/>
      </c>
      <c r="P56" s="554"/>
      <c r="Q56" s="558" t="str">
        <f t="shared" si="4"/>
        <v/>
      </c>
      <c r="R56" s="550"/>
      <c r="S56" s="666" t="str">
        <f t="shared" si="5"/>
        <v/>
      </c>
      <c r="T56" s="666"/>
      <c r="U56" s="666"/>
    </row>
    <row r="57" spans="2:21" ht="13.5" hidden="1" customHeight="1" x14ac:dyDescent="0.15">
      <c r="B57" s="552"/>
      <c r="C57" s="552"/>
      <c r="D57" s="557" t="str">
        <f t="shared" si="0"/>
        <v/>
      </c>
      <c r="E57" s="554"/>
      <c r="F57" s="557" t="str">
        <f t="shared" si="1"/>
        <v/>
      </c>
      <c r="G57" s="550"/>
      <c r="H57" s="665" t="str">
        <f t="shared" si="6"/>
        <v/>
      </c>
      <c r="I57" s="665"/>
      <c r="J57" s="665"/>
      <c r="M57" s="552"/>
      <c r="N57" s="552"/>
      <c r="O57" s="558" t="str">
        <f t="shared" si="3"/>
        <v/>
      </c>
      <c r="P57" s="554"/>
      <c r="Q57" s="558" t="str">
        <f t="shared" si="4"/>
        <v/>
      </c>
      <c r="R57" s="550"/>
      <c r="S57" s="666" t="str">
        <f t="shared" si="5"/>
        <v/>
      </c>
      <c r="T57" s="666"/>
      <c r="U57" s="666"/>
    </row>
    <row r="58" spans="2:21" ht="13.5" hidden="1" customHeight="1" x14ac:dyDescent="0.15">
      <c r="B58" s="552"/>
      <c r="C58" s="552"/>
      <c r="D58" s="557" t="str">
        <f t="shared" si="0"/>
        <v/>
      </c>
      <c r="E58" s="554"/>
      <c r="F58" s="557" t="str">
        <f t="shared" si="1"/>
        <v/>
      </c>
      <c r="G58" s="550"/>
      <c r="H58" s="665" t="str">
        <f t="shared" si="6"/>
        <v/>
      </c>
      <c r="I58" s="665"/>
      <c r="J58" s="665"/>
      <c r="M58" s="552"/>
      <c r="N58" s="552"/>
      <c r="O58" s="558" t="str">
        <f t="shared" si="3"/>
        <v/>
      </c>
      <c r="P58" s="554"/>
      <c r="Q58" s="558" t="str">
        <f t="shared" si="4"/>
        <v/>
      </c>
      <c r="R58" s="550"/>
      <c r="S58" s="666" t="str">
        <f t="shared" si="5"/>
        <v/>
      </c>
      <c r="T58" s="666"/>
      <c r="U58" s="666"/>
    </row>
    <row r="59" spans="2:21" ht="13.5" hidden="1" customHeight="1" x14ac:dyDescent="0.15">
      <c r="B59" s="552"/>
      <c r="C59" s="552"/>
      <c r="D59" s="557" t="str">
        <f t="shared" si="0"/>
        <v/>
      </c>
      <c r="E59" s="554"/>
      <c r="F59" s="557" t="str">
        <f t="shared" si="1"/>
        <v/>
      </c>
      <c r="G59" s="550"/>
      <c r="H59" s="665" t="str">
        <f t="shared" si="6"/>
        <v/>
      </c>
      <c r="I59" s="665"/>
      <c r="J59" s="665"/>
      <c r="M59" s="552"/>
      <c r="N59" s="552"/>
      <c r="O59" s="558" t="str">
        <f t="shared" si="3"/>
        <v/>
      </c>
      <c r="P59" s="554"/>
      <c r="Q59" s="558" t="str">
        <f t="shared" si="4"/>
        <v/>
      </c>
      <c r="R59" s="550"/>
      <c r="S59" s="666" t="str">
        <f t="shared" si="5"/>
        <v/>
      </c>
      <c r="T59" s="666"/>
      <c r="U59" s="666"/>
    </row>
    <row r="60" spans="2:21" ht="13.5" hidden="1" customHeight="1" x14ac:dyDescent="0.15">
      <c r="B60" s="552"/>
      <c r="C60" s="552"/>
      <c r="D60" s="557" t="str">
        <f t="shared" si="0"/>
        <v/>
      </c>
      <c r="E60" s="554"/>
      <c r="F60" s="557" t="str">
        <f t="shared" si="1"/>
        <v/>
      </c>
      <c r="G60" s="550"/>
      <c r="H60" s="665" t="str">
        <f t="shared" si="6"/>
        <v/>
      </c>
      <c r="I60" s="665"/>
      <c r="J60" s="665"/>
      <c r="M60" s="552"/>
      <c r="N60" s="552"/>
      <c r="O60" s="558" t="str">
        <f t="shared" si="3"/>
        <v/>
      </c>
      <c r="P60" s="554"/>
      <c r="Q60" s="558" t="str">
        <f t="shared" si="4"/>
        <v/>
      </c>
      <c r="R60" s="550"/>
      <c r="S60" s="666" t="str">
        <f t="shared" si="5"/>
        <v/>
      </c>
      <c r="T60" s="666"/>
      <c r="U60" s="666"/>
    </row>
    <row r="61" spans="2:21" ht="13.5" hidden="1" customHeight="1" x14ac:dyDescent="0.15">
      <c r="B61" s="552"/>
      <c r="C61" s="552"/>
      <c r="D61" s="557" t="str">
        <f t="shared" si="0"/>
        <v/>
      </c>
      <c r="E61" s="554"/>
      <c r="F61" s="557" t="str">
        <f t="shared" si="1"/>
        <v/>
      </c>
      <c r="G61" s="550"/>
      <c r="H61" s="665" t="str">
        <f t="shared" si="6"/>
        <v/>
      </c>
      <c r="I61" s="665"/>
      <c r="J61" s="665"/>
      <c r="M61" s="552"/>
      <c r="N61" s="552"/>
      <c r="O61" s="558" t="str">
        <f t="shared" si="3"/>
        <v/>
      </c>
      <c r="P61" s="554"/>
      <c r="Q61" s="558" t="str">
        <f t="shared" si="4"/>
        <v/>
      </c>
      <c r="R61" s="550"/>
      <c r="S61" s="666" t="str">
        <f t="shared" si="5"/>
        <v/>
      </c>
      <c r="T61" s="666"/>
      <c r="U61" s="666"/>
    </row>
    <row r="62" spans="2:21" ht="13.5" hidden="1" customHeight="1" x14ac:dyDescent="0.15">
      <c r="B62" s="552"/>
      <c r="C62" s="552"/>
      <c r="D62" s="557" t="str">
        <f t="shared" si="0"/>
        <v/>
      </c>
      <c r="E62" s="554"/>
      <c r="F62" s="557" t="str">
        <f t="shared" si="1"/>
        <v/>
      </c>
      <c r="G62" s="550"/>
      <c r="H62" s="665" t="str">
        <f t="shared" si="6"/>
        <v/>
      </c>
      <c r="I62" s="665"/>
      <c r="J62" s="665"/>
      <c r="M62" s="552"/>
      <c r="N62" s="552"/>
      <c r="O62" s="558" t="str">
        <f t="shared" si="3"/>
        <v/>
      </c>
      <c r="P62" s="554"/>
      <c r="Q62" s="558" t="str">
        <f t="shared" si="4"/>
        <v/>
      </c>
      <c r="R62" s="550"/>
      <c r="S62" s="666" t="str">
        <f t="shared" si="5"/>
        <v/>
      </c>
      <c r="T62" s="666"/>
      <c r="U62" s="666"/>
    </row>
    <row r="63" spans="2:21" ht="13.5" hidden="1" customHeight="1" x14ac:dyDescent="0.15">
      <c r="B63" s="552"/>
      <c r="C63" s="552"/>
      <c r="D63" s="557" t="str">
        <f t="shared" si="0"/>
        <v/>
      </c>
      <c r="E63" s="554"/>
      <c r="F63" s="557" t="str">
        <f t="shared" si="1"/>
        <v/>
      </c>
      <c r="G63" s="550"/>
      <c r="H63" s="665" t="str">
        <f t="shared" si="6"/>
        <v/>
      </c>
      <c r="I63" s="665"/>
      <c r="J63" s="665"/>
      <c r="M63" s="552"/>
      <c r="N63" s="552"/>
      <c r="O63" s="558" t="str">
        <f t="shared" si="3"/>
        <v/>
      </c>
      <c r="P63" s="554"/>
      <c r="Q63" s="558" t="str">
        <f t="shared" si="4"/>
        <v/>
      </c>
      <c r="R63" s="550"/>
      <c r="S63" s="666" t="str">
        <f t="shared" si="5"/>
        <v/>
      </c>
      <c r="T63" s="666"/>
      <c r="U63" s="666"/>
    </row>
    <row r="64" spans="2:21" ht="13.5" hidden="1" customHeight="1" x14ac:dyDescent="0.15">
      <c r="B64" s="552"/>
      <c r="C64" s="552"/>
      <c r="D64" s="557" t="str">
        <f t="shared" si="0"/>
        <v/>
      </c>
      <c r="E64" s="554"/>
      <c r="F64" s="557" t="str">
        <f t="shared" si="1"/>
        <v/>
      </c>
      <c r="G64" s="550"/>
      <c r="H64" s="665" t="str">
        <f t="shared" si="6"/>
        <v/>
      </c>
      <c r="I64" s="665"/>
      <c r="J64" s="665"/>
      <c r="M64" s="552"/>
      <c r="N64" s="552"/>
      <c r="O64" s="558" t="str">
        <f t="shared" si="3"/>
        <v/>
      </c>
      <c r="P64" s="554"/>
      <c r="Q64" s="558" t="str">
        <f t="shared" si="4"/>
        <v/>
      </c>
      <c r="R64" s="550"/>
      <c r="S64" s="666" t="str">
        <f t="shared" si="5"/>
        <v/>
      </c>
      <c r="T64" s="666"/>
      <c r="U64" s="666"/>
    </row>
    <row r="65" spans="2:21" ht="13.5" hidden="1" customHeight="1" x14ac:dyDescent="0.15">
      <c r="B65" s="552"/>
      <c r="C65" s="552"/>
      <c r="D65" s="557" t="str">
        <f t="shared" si="0"/>
        <v/>
      </c>
      <c r="E65" s="554"/>
      <c r="F65" s="557" t="str">
        <f t="shared" si="1"/>
        <v/>
      </c>
      <c r="G65" s="550"/>
      <c r="H65" s="665" t="str">
        <f t="shared" si="6"/>
        <v/>
      </c>
      <c r="I65" s="665"/>
      <c r="J65" s="665"/>
      <c r="M65" s="552"/>
      <c r="N65" s="552"/>
      <c r="O65" s="558" t="str">
        <f t="shared" si="3"/>
        <v/>
      </c>
      <c r="P65" s="554"/>
      <c r="Q65" s="558" t="str">
        <f t="shared" si="4"/>
        <v/>
      </c>
      <c r="R65" s="550"/>
      <c r="S65" s="666" t="str">
        <f t="shared" si="5"/>
        <v/>
      </c>
      <c r="T65" s="666"/>
      <c r="U65" s="666"/>
    </row>
    <row r="66" spans="2:21" ht="13.5" hidden="1" customHeight="1" x14ac:dyDescent="0.15">
      <c r="B66" s="552"/>
      <c r="C66" s="552"/>
      <c r="D66" s="557" t="str">
        <f t="shared" si="0"/>
        <v/>
      </c>
      <c r="E66" s="554"/>
      <c r="F66" s="557" t="str">
        <f t="shared" si="1"/>
        <v/>
      </c>
      <c r="G66" s="550"/>
      <c r="H66" s="665" t="str">
        <f t="shared" si="6"/>
        <v/>
      </c>
      <c r="I66" s="665"/>
      <c r="J66" s="665"/>
      <c r="M66" s="552"/>
      <c r="N66" s="552"/>
      <c r="O66" s="558" t="str">
        <f t="shared" si="3"/>
        <v/>
      </c>
      <c r="P66" s="554"/>
      <c r="Q66" s="558" t="str">
        <f t="shared" si="4"/>
        <v/>
      </c>
      <c r="R66" s="550"/>
      <c r="S66" s="666" t="str">
        <f t="shared" si="5"/>
        <v/>
      </c>
      <c r="T66" s="666"/>
      <c r="U66" s="666"/>
    </row>
    <row r="67" spans="2:21" ht="13.5" hidden="1" customHeight="1" x14ac:dyDescent="0.15">
      <c r="B67" s="552"/>
      <c r="C67" s="552"/>
      <c r="D67" s="557" t="str">
        <f t="shared" si="0"/>
        <v/>
      </c>
      <c r="E67" s="554"/>
      <c r="F67" s="557" t="str">
        <f t="shared" si="1"/>
        <v/>
      </c>
      <c r="G67" s="550"/>
      <c r="H67" s="665" t="str">
        <f t="shared" si="6"/>
        <v/>
      </c>
      <c r="I67" s="665"/>
      <c r="J67" s="665"/>
      <c r="M67" s="552"/>
      <c r="N67" s="552"/>
      <c r="O67" s="558" t="str">
        <f t="shared" si="3"/>
        <v/>
      </c>
      <c r="P67" s="554"/>
      <c r="Q67" s="558" t="str">
        <f t="shared" si="4"/>
        <v/>
      </c>
      <c r="R67" s="550"/>
      <c r="S67" s="666" t="str">
        <f t="shared" si="5"/>
        <v/>
      </c>
      <c r="T67" s="666"/>
      <c r="U67" s="666"/>
    </row>
    <row r="68" spans="2:21" ht="13.5" hidden="1" customHeight="1" x14ac:dyDescent="0.15">
      <c r="B68" s="552"/>
      <c r="C68" s="552"/>
      <c r="D68" s="557" t="str">
        <f t="shared" si="0"/>
        <v/>
      </c>
      <c r="E68" s="554"/>
      <c r="F68" s="557" t="str">
        <f t="shared" si="1"/>
        <v/>
      </c>
      <c r="G68" s="550"/>
      <c r="H68" s="665" t="str">
        <f t="shared" si="6"/>
        <v/>
      </c>
      <c r="I68" s="665"/>
      <c r="J68" s="665"/>
      <c r="M68" s="552"/>
      <c r="N68" s="552"/>
      <c r="O68" s="558" t="str">
        <f t="shared" si="3"/>
        <v/>
      </c>
      <c r="P68" s="554"/>
      <c r="Q68" s="558" t="str">
        <f t="shared" si="4"/>
        <v/>
      </c>
      <c r="R68" s="550"/>
      <c r="S68" s="666" t="str">
        <f t="shared" si="5"/>
        <v/>
      </c>
      <c r="T68" s="666"/>
      <c r="U68" s="666"/>
    </row>
    <row r="69" spans="2:21" ht="13.5" hidden="1" customHeight="1" x14ac:dyDescent="0.15">
      <c r="B69" s="552"/>
      <c r="C69" s="552"/>
      <c r="D69" s="557" t="str">
        <f t="shared" si="0"/>
        <v/>
      </c>
      <c r="E69" s="554"/>
      <c r="F69" s="557" t="str">
        <f t="shared" si="1"/>
        <v/>
      </c>
      <c r="G69" s="550"/>
      <c r="H69" s="665" t="str">
        <f t="shared" si="6"/>
        <v/>
      </c>
      <c r="I69" s="665"/>
      <c r="J69" s="665"/>
      <c r="M69" s="552"/>
      <c r="N69" s="552"/>
      <c r="O69" s="558" t="str">
        <f t="shared" si="3"/>
        <v/>
      </c>
      <c r="P69" s="554"/>
      <c r="Q69" s="558" t="str">
        <f t="shared" si="4"/>
        <v/>
      </c>
      <c r="R69" s="550"/>
      <c r="S69" s="666" t="str">
        <f t="shared" si="5"/>
        <v/>
      </c>
      <c r="T69" s="666"/>
      <c r="U69" s="666"/>
    </row>
    <row r="70" spans="2:21" ht="13.5" hidden="1" customHeight="1" x14ac:dyDescent="0.15">
      <c r="B70" s="552"/>
      <c r="C70" s="552"/>
      <c r="D70" s="557" t="str">
        <f t="shared" si="0"/>
        <v/>
      </c>
      <c r="E70" s="554"/>
      <c r="F70" s="557" t="str">
        <f t="shared" si="1"/>
        <v/>
      </c>
      <c r="G70" s="550"/>
      <c r="H70" s="665" t="str">
        <f t="shared" si="6"/>
        <v/>
      </c>
      <c r="I70" s="665"/>
      <c r="J70" s="665"/>
      <c r="M70" s="552"/>
      <c r="N70" s="552"/>
      <c r="O70" s="558" t="str">
        <f t="shared" si="3"/>
        <v/>
      </c>
      <c r="P70" s="554"/>
      <c r="Q70" s="558" t="str">
        <f t="shared" si="4"/>
        <v/>
      </c>
      <c r="R70" s="550"/>
      <c r="S70" s="666" t="str">
        <f t="shared" si="5"/>
        <v/>
      </c>
      <c r="T70" s="666"/>
      <c r="U70" s="666"/>
    </row>
    <row r="71" spans="2:21" ht="13.5" hidden="1" customHeight="1" x14ac:dyDescent="0.15">
      <c r="B71" s="552"/>
      <c r="C71" s="552"/>
      <c r="D71" s="557" t="str">
        <f t="shared" si="0"/>
        <v/>
      </c>
      <c r="E71" s="554"/>
      <c r="F71" s="557" t="str">
        <f t="shared" si="1"/>
        <v/>
      </c>
      <c r="G71" s="550"/>
      <c r="H71" s="665" t="str">
        <f t="shared" si="6"/>
        <v/>
      </c>
      <c r="I71" s="665"/>
      <c r="J71" s="665"/>
      <c r="M71" s="552"/>
      <c r="N71" s="552"/>
      <c r="O71" s="558" t="str">
        <f t="shared" si="3"/>
        <v/>
      </c>
      <c r="P71" s="554"/>
      <c r="Q71" s="558" t="str">
        <f t="shared" si="4"/>
        <v/>
      </c>
      <c r="R71" s="550"/>
      <c r="S71" s="666" t="str">
        <f t="shared" si="5"/>
        <v/>
      </c>
      <c r="T71" s="666"/>
      <c r="U71" s="666"/>
    </row>
    <row r="72" spans="2:21" ht="13.5" hidden="1" customHeight="1" x14ac:dyDescent="0.15">
      <c r="B72" s="552"/>
      <c r="C72" s="552"/>
      <c r="D72" s="557" t="str">
        <f t="shared" si="0"/>
        <v/>
      </c>
      <c r="E72" s="554"/>
      <c r="F72" s="557" t="str">
        <f t="shared" si="1"/>
        <v/>
      </c>
      <c r="G72" s="550"/>
      <c r="H72" s="665" t="str">
        <f t="shared" si="6"/>
        <v/>
      </c>
      <c r="I72" s="665"/>
      <c r="J72" s="665"/>
      <c r="M72" s="552"/>
      <c r="N72" s="552"/>
      <c r="O72" s="558" t="str">
        <f t="shared" si="3"/>
        <v/>
      </c>
      <c r="P72" s="554"/>
      <c r="Q72" s="558" t="str">
        <f t="shared" si="4"/>
        <v/>
      </c>
      <c r="R72" s="550"/>
      <c r="S72" s="666" t="str">
        <f t="shared" si="5"/>
        <v/>
      </c>
      <c r="T72" s="666"/>
      <c r="U72" s="666"/>
    </row>
    <row r="73" spans="2:21" ht="13.5" hidden="1" customHeight="1" x14ac:dyDescent="0.15">
      <c r="B73" s="552"/>
      <c r="C73" s="552"/>
      <c r="D73" s="557" t="str">
        <f t="shared" si="0"/>
        <v/>
      </c>
      <c r="E73" s="554"/>
      <c r="F73" s="557" t="str">
        <f t="shared" si="1"/>
        <v/>
      </c>
      <c r="G73" s="550"/>
      <c r="H73" s="665" t="str">
        <f t="shared" si="6"/>
        <v/>
      </c>
      <c r="I73" s="665"/>
      <c r="J73" s="665"/>
      <c r="M73" s="552"/>
      <c r="N73" s="552"/>
      <c r="O73" s="558" t="str">
        <f t="shared" si="3"/>
        <v/>
      </c>
      <c r="P73" s="554"/>
      <c r="Q73" s="558" t="str">
        <f t="shared" si="4"/>
        <v/>
      </c>
      <c r="R73" s="550"/>
      <c r="S73" s="666" t="str">
        <f t="shared" si="5"/>
        <v/>
      </c>
      <c r="T73" s="666"/>
      <c r="U73" s="666"/>
    </row>
    <row r="74" spans="2:21" ht="13.5" hidden="1" customHeight="1" x14ac:dyDescent="0.15">
      <c r="B74" s="552"/>
      <c r="C74" s="552"/>
      <c r="D74" s="557" t="str">
        <f t="shared" si="0"/>
        <v/>
      </c>
      <c r="E74" s="554"/>
      <c r="F74" s="557" t="str">
        <f t="shared" si="1"/>
        <v/>
      </c>
      <c r="G74" s="550"/>
      <c r="H74" s="665" t="str">
        <f t="shared" si="6"/>
        <v/>
      </c>
      <c r="I74" s="665"/>
      <c r="J74" s="665"/>
      <c r="M74" s="552"/>
      <c r="N74" s="552"/>
      <c r="O74" s="558" t="str">
        <f t="shared" si="3"/>
        <v/>
      </c>
      <c r="P74" s="554"/>
      <c r="Q74" s="558" t="str">
        <f t="shared" si="4"/>
        <v/>
      </c>
      <c r="R74" s="550"/>
      <c r="S74" s="666" t="str">
        <f t="shared" si="5"/>
        <v/>
      </c>
      <c r="T74" s="666"/>
      <c r="U74" s="666"/>
    </row>
    <row r="75" spans="2:21" ht="13.5" hidden="1" customHeight="1" x14ac:dyDescent="0.15">
      <c r="B75" s="552"/>
      <c r="C75" s="552"/>
      <c r="D75" s="557" t="str">
        <f t="shared" si="0"/>
        <v/>
      </c>
      <c r="E75" s="554"/>
      <c r="F75" s="557" t="str">
        <f t="shared" si="1"/>
        <v/>
      </c>
      <c r="G75" s="550"/>
      <c r="H75" s="665" t="str">
        <f t="shared" si="6"/>
        <v/>
      </c>
      <c r="I75" s="665"/>
      <c r="J75" s="665"/>
      <c r="M75" s="552"/>
      <c r="N75" s="552"/>
      <c r="O75" s="558" t="str">
        <f t="shared" si="3"/>
        <v/>
      </c>
      <c r="P75" s="554"/>
      <c r="Q75" s="558" t="str">
        <f t="shared" si="4"/>
        <v/>
      </c>
      <c r="R75" s="550"/>
      <c r="S75" s="666" t="str">
        <f t="shared" si="5"/>
        <v/>
      </c>
      <c r="T75" s="666"/>
      <c r="U75" s="666"/>
    </row>
    <row r="76" spans="2:21" ht="13.5" hidden="1" customHeight="1" x14ac:dyDescent="0.15">
      <c r="B76" s="552"/>
      <c r="C76" s="552"/>
      <c r="D76" s="557" t="str">
        <f t="shared" si="0"/>
        <v/>
      </c>
      <c r="E76" s="554"/>
      <c r="F76" s="557" t="str">
        <f t="shared" si="1"/>
        <v/>
      </c>
      <c r="G76" s="550"/>
      <c r="H76" s="665" t="str">
        <f t="shared" si="6"/>
        <v/>
      </c>
      <c r="I76" s="665"/>
      <c r="J76" s="665"/>
      <c r="M76" s="552"/>
      <c r="N76" s="552"/>
      <c r="O76" s="558" t="str">
        <f t="shared" si="3"/>
        <v/>
      </c>
      <c r="P76" s="554"/>
      <c r="Q76" s="558" t="str">
        <f t="shared" si="4"/>
        <v/>
      </c>
      <c r="R76" s="550"/>
      <c r="S76" s="666" t="str">
        <f t="shared" si="5"/>
        <v/>
      </c>
      <c r="T76" s="666"/>
      <c r="U76" s="666"/>
    </row>
    <row r="77" spans="2:21" ht="13.5" hidden="1" customHeight="1" x14ac:dyDescent="0.15">
      <c r="B77" s="552"/>
      <c r="C77" s="552"/>
      <c r="D77" s="557" t="str">
        <f t="shared" si="0"/>
        <v/>
      </c>
      <c r="E77" s="554"/>
      <c r="F77" s="557" t="str">
        <f t="shared" si="1"/>
        <v/>
      </c>
      <c r="G77" s="550"/>
      <c r="H77" s="665" t="str">
        <f t="shared" si="6"/>
        <v/>
      </c>
      <c r="I77" s="665"/>
      <c r="J77" s="665"/>
      <c r="M77" s="552"/>
      <c r="N77" s="552"/>
      <c r="O77" s="558" t="str">
        <f t="shared" si="3"/>
        <v/>
      </c>
      <c r="P77" s="554"/>
      <c r="Q77" s="558" t="str">
        <f t="shared" si="4"/>
        <v/>
      </c>
      <c r="R77" s="550"/>
      <c r="S77" s="666" t="str">
        <f t="shared" si="5"/>
        <v/>
      </c>
      <c r="T77" s="666"/>
      <c r="U77" s="666"/>
    </row>
    <row r="78" spans="2:21" ht="13.5" hidden="1" customHeight="1" x14ac:dyDescent="0.15">
      <c r="B78" s="552"/>
      <c r="C78" s="552"/>
      <c r="D78" s="557" t="str">
        <f t="shared" si="0"/>
        <v/>
      </c>
      <c r="E78" s="554"/>
      <c r="F78" s="557" t="str">
        <f t="shared" si="1"/>
        <v/>
      </c>
      <c r="G78" s="550"/>
      <c r="H78" s="665" t="str">
        <f t="shared" si="6"/>
        <v/>
      </c>
      <c r="I78" s="665"/>
      <c r="J78" s="665"/>
      <c r="M78" s="552"/>
      <c r="N78" s="552"/>
      <c r="O78" s="558" t="str">
        <f t="shared" si="3"/>
        <v/>
      </c>
      <c r="P78" s="554"/>
      <c r="Q78" s="558" t="str">
        <f t="shared" si="4"/>
        <v/>
      </c>
      <c r="R78" s="550"/>
      <c r="S78" s="666" t="str">
        <f t="shared" si="5"/>
        <v/>
      </c>
      <c r="T78" s="666"/>
      <c r="U78" s="666"/>
    </row>
    <row r="79" spans="2:21" ht="13.5" hidden="1" customHeight="1" x14ac:dyDescent="0.15">
      <c r="B79" s="552"/>
      <c r="C79" s="552"/>
      <c r="D79" s="557" t="str">
        <f t="shared" si="0"/>
        <v/>
      </c>
      <c r="E79" s="554"/>
      <c r="F79" s="557" t="str">
        <f t="shared" si="1"/>
        <v/>
      </c>
      <c r="G79" s="550"/>
      <c r="H79" s="665" t="str">
        <f t="shared" si="6"/>
        <v/>
      </c>
      <c r="I79" s="665"/>
      <c r="J79" s="665"/>
      <c r="M79" s="552"/>
      <c r="N79" s="552"/>
      <c r="O79" s="558" t="str">
        <f t="shared" si="3"/>
        <v/>
      </c>
      <c r="P79" s="554"/>
      <c r="Q79" s="558" t="str">
        <f t="shared" si="4"/>
        <v/>
      </c>
      <c r="R79" s="550"/>
      <c r="S79" s="666" t="str">
        <f t="shared" si="5"/>
        <v/>
      </c>
      <c r="T79" s="666"/>
      <c r="U79" s="666"/>
    </row>
    <row r="80" spans="2:21" ht="13.5" hidden="1" customHeight="1" x14ac:dyDescent="0.15">
      <c r="B80" s="552"/>
      <c r="C80" s="552"/>
      <c r="D80" s="557" t="str">
        <f t="shared" ref="D80:D115" si="7">IFERROR(VLOOKUP("代表"&amp;ROW()-16,B_課題代表リスト,2,FALSE),"")</f>
        <v/>
      </c>
      <c r="E80" s="554"/>
      <c r="F80" s="557" t="str">
        <f t="shared" ref="F80:F115" si="8">IFERROR(VLOOKUP("代表"&amp;ROW()-16,B_課題代表リスト,4,FALSE),"")</f>
        <v/>
      </c>
      <c r="G80" s="550"/>
      <c r="H80" s="665" t="str">
        <f t="shared" ref="H80:H115" si="9">IF(F80="","",VLOOKUP(F80,B_研究者リスト_日本語,2,FALSE))</f>
        <v/>
      </c>
      <c r="I80" s="665"/>
      <c r="J80" s="665"/>
      <c r="M80" s="552"/>
      <c r="N80" s="552"/>
      <c r="O80" s="558" t="str">
        <f t="shared" si="3"/>
        <v/>
      </c>
      <c r="P80" s="554"/>
      <c r="Q80" s="558" t="str">
        <f t="shared" si="4"/>
        <v/>
      </c>
      <c r="R80" s="550"/>
      <c r="S80" s="666" t="str">
        <f t="shared" si="5"/>
        <v/>
      </c>
      <c r="T80" s="666"/>
      <c r="U80" s="666"/>
    </row>
    <row r="81" spans="2:21" ht="13.5" hidden="1" customHeight="1" x14ac:dyDescent="0.15">
      <c r="B81" s="552"/>
      <c r="C81" s="552"/>
      <c r="D81" s="557" t="str">
        <f t="shared" si="7"/>
        <v/>
      </c>
      <c r="E81" s="554"/>
      <c r="F81" s="557" t="str">
        <f t="shared" si="8"/>
        <v/>
      </c>
      <c r="G81" s="550"/>
      <c r="H81" s="665" t="str">
        <f t="shared" si="9"/>
        <v/>
      </c>
      <c r="I81" s="665"/>
      <c r="J81" s="665"/>
      <c r="M81" s="552"/>
      <c r="N81" s="552"/>
      <c r="O81" s="558" t="str">
        <f t="shared" ref="O81:O114" si="10">IF(D81="","",D81)</f>
        <v/>
      </c>
      <c r="P81" s="554"/>
      <c r="Q81" s="558" t="str">
        <f t="shared" ref="Q81:Q114" si="11">IF(F81="","",VLOOKUP(F81,B_研究者リスト_日本語,3,FALSE))</f>
        <v/>
      </c>
      <c r="R81" s="550"/>
      <c r="S81" s="666" t="str">
        <f t="shared" ref="S81:S114" si="12">IF(F81="","",VLOOKUP(F81,B_研究者リスト_日本語,4,FALSE))</f>
        <v/>
      </c>
      <c r="T81" s="666"/>
      <c r="U81" s="666"/>
    </row>
    <row r="82" spans="2:21" ht="13.5" hidden="1" customHeight="1" x14ac:dyDescent="0.15">
      <c r="B82" s="552"/>
      <c r="C82" s="552"/>
      <c r="D82" s="557" t="str">
        <f t="shared" si="7"/>
        <v/>
      </c>
      <c r="E82" s="554"/>
      <c r="F82" s="557" t="str">
        <f t="shared" si="8"/>
        <v/>
      </c>
      <c r="G82" s="550"/>
      <c r="H82" s="665" t="str">
        <f t="shared" si="9"/>
        <v/>
      </c>
      <c r="I82" s="665"/>
      <c r="J82" s="665"/>
      <c r="M82" s="552"/>
      <c r="N82" s="552"/>
      <c r="O82" s="558" t="str">
        <f t="shared" si="10"/>
        <v/>
      </c>
      <c r="P82" s="554"/>
      <c r="Q82" s="558" t="str">
        <f t="shared" si="11"/>
        <v/>
      </c>
      <c r="R82" s="550"/>
      <c r="S82" s="666" t="str">
        <f t="shared" si="12"/>
        <v/>
      </c>
      <c r="T82" s="666"/>
      <c r="U82" s="666"/>
    </row>
    <row r="83" spans="2:21" ht="13.5" hidden="1" customHeight="1" x14ac:dyDescent="0.15">
      <c r="B83" s="552"/>
      <c r="C83" s="552"/>
      <c r="D83" s="557" t="str">
        <f t="shared" si="7"/>
        <v/>
      </c>
      <c r="E83" s="554"/>
      <c r="F83" s="557" t="str">
        <f t="shared" si="8"/>
        <v/>
      </c>
      <c r="G83" s="550"/>
      <c r="H83" s="665" t="str">
        <f t="shared" si="9"/>
        <v/>
      </c>
      <c r="I83" s="665"/>
      <c r="J83" s="665"/>
      <c r="M83" s="552"/>
      <c r="N83" s="552"/>
      <c r="O83" s="558" t="str">
        <f t="shared" si="10"/>
        <v/>
      </c>
      <c r="P83" s="554"/>
      <c r="Q83" s="558" t="str">
        <f t="shared" si="11"/>
        <v/>
      </c>
      <c r="R83" s="550"/>
      <c r="S83" s="666" t="str">
        <f t="shared" si="12"/>
        <v/>
      </c>
      <c r="T83" s="666"/>
      <c r="U83" s="666"/>
    </row>
    <row r="84" spans="2:21" ht="13.5" hidden="1" customHeight="1" x14ac:dyDescent="0.15">
      <c r="B84" s="552"/>
      <c r="C84" s="552"/>
      <c r="D84" s="557" t="str">
        <f t="shared" si="7"/>
        <v/>
      </c>
      <c r="E84" s="554"/>
      <c r="F84" s="557" t="str">
        <f t="shared" si="8"/>
        <v/>
      </c>
      <c r="G84" s="550"/>
      <c r="H84" s="665" t="str">
        <f t="shared" si="9"/>
        <v/>
      </c>
      <c r="I84" s="665"/>
      <c r="J84" s="665"/>
      <c r="M84" s="552"/>
      <c r="N84" s="552"/>
      <c r="O84" s="558" t="str">
        <f t="shared" si="10"/>
        <v/>
      </c>
      <c r="P84" s="554"/>
      <c r="Q84" s="558" t="str">
        <f t="shared" si="11"/>
        <v/>
      </c>
      <c r="R84" s="550"/>
      <c r="S84" s="666" t="str">
        <f t="shared" si="12"/>
        <v/>
      </c>
      <c r="T84" s="666"/>
      <c r="U84" s="666"/>
    </row>
    <row r="85" spans="2:21" ht="13.5" hidden="1" customHeight="1" x14ac:dyDescent="0.15">
      <c r="B85" s="552"/>
      <c r="C85" s="552"/>
      <c r="D85" s="557" t="str">
        <f t="shared" si="7"/>
        <v/>
      </c>
      <c r="E85" s="554"/>
      <c r="F85" s="557" t="str">
        <f t="shared" si="8"/>
        <v/>
      </c>
      <c r="G85" s="550"/>
      <c r="H85" s="665" t="str">
        <f t="shared" si="9"/>
        <v/>
      </c>
      <c r="I85" s="665"/>
      <c r="J85" s="665"/>
      <c r="M85" s="552"/>
      <c r="N85" s="552"/>
      <c r="O85" s="558" t="str">
        <f t="shared" si="10"/>
        <v/>
      </c>
      <c r="P85" s="554"/>
      <c r="Q85" s="558" t="str">
        <f t="shared" si="11"/>
        <v/>
      </c>
      <c r="R85" s="550"/>
      <c r="S85" s="666" t="str">
        <f t="shared" si="12"/>
        <v/>
      </c>
      <c r="T85" s="666"/>
      <c r="U85" s="666"/>
    </row>
    <row r="86" spans="2:21" ht="13.5" hidden="1" customHeight="1" x14ac:dyDescent="0.15">
      <c r="B86" s="552"/>
      <c r="C86" s="552"/>
      <c r="D86" s="557" t="str">
        <f t="shared" si="7"/>
        <v/>
      </c>
      <c r="E86" s="554"/>
      <c r="F86" s="557" t="str">
        <f t="shared" si="8"/>
        <v/>
      </c>
      <c r="G86" s="550"/>
      <c r="H86" s="665" t="str">
        <f t="shared" si="9"/>
        <v/>
      </c>
      <c r="I86" s="665"/>
      <c r="J86" s="665"/>
      <c r="M86" s="552"/>
      <c r="N86" s="552"/>
      <c r="O86" s="558" t="str">
        <f t="shared" si="10"/>
        <v/>
      </c>
      <c r="P86" s="554"/>
      <c r="Q86" s="558" t="str">
        <f t="shared" si="11"/>
        <v/>
      </c>
      <c r="R86" s="550"/>
      <c r="S86" s="666" t="str">
        <f t="shared" si="12"/>
        <v/>
      </c>
      <c r="T86" s="666"/>
      <c r="U86" s="666"/>
    </row>
    <row r="87" spans="2:21" ht="13.5" hidden="1" customHeight="1" x14ac:dyDescent="0.15">
      <c r="B87" s="552"/>
      <c r="C87" s="552"/>
      <c r="D87" s="557" t="str">
        <f t="shared" si="7"/>
        <v/>
      </c>
      <c r="E87" s="554"/>
      <c r="F87" s="557" t="str">
        <f t="shared" si="8"/>
        <v/>
      </c>
      <c r="G87" s="550"/>
      <c r="H87" s="665" t="str">
        <f t="shared" si="9"/>
        <v/>
      </c>
      <c r="I87" s="665"/>
      <c r="J87" s="665"/>
      <c r="M87" s="552"/>
      <c r="N87" s="552"/>
      <c r="O87" s="558" t="str">
        <f t="shared" si="10"/>
        <v/>
      </c>
      <c r="P87" s="554"/>
      <c r="Q87" s="558" t="str">
        <f t="shared" si="11"/>
        <v/>
      </c>
      <c r="R87" s="550"/>
      <c r="S87" s="666" t="str">
        <f t="shared" si="12"/>
        <v/>
      </c>
      <c r="T87" s="666"/>
      <c r="U87" s="666"/>
    </row>
    <row r="88" spans="2:21" ht="13.5" hidden="1" customHeight="1" x14ac:dyDescent="0.15">
      <c r="B88" s="552"/>
      <c r="C88" s="552"/>
      <c r="D88" s="557" t="str">
        <f t="shared" si="7"/>
        <v/>
      </c>
      <c r="E88" s="554"/>
      <c r="F88" s="557" t="str">
        <f t="shared" si="8"/>
        <v/>
      </c>
      <c r="G88" s="550"/>
      <c r="H88" s="665" t="str">
        <f t="shared" si="9"/>
        <v/>
      </c>
      <c r="I88" s="665"/>
      <c r="J88" s="665"/>
      <c r="M88" s="552"/>
      <c r="N88" s="552"/>
      <c r="O88" s="558" t="str">
        <f t="shared" si="10"/>
        <v/>
      </c>
      <c r="P88" s="554"/>
      <c r="Q88" s="558" t="str">
        <f t="shared" si="11"/>
        <v/>
      </c>
      <c r="R88" s="550"/>
      <c r="S88" s="666" t="str">
        <f t="shared" si="12"/>
        <v/>
      </c>
      <c r="T88" s="666"/>
      <c r="U88" s="666"/>
    </row>
    <row r="89" spans="2:21" ht="13.5" hidden="1" customHeight="1" x14ac:dyDescent="0.15">
      <c r="B89" s="552"/>
      <c r="C89" s="552"/>
      <c r="D89" s="557" t="str">
        <f t="shared" si="7"/>
        <v/>
      </c>
      <c r="E89" s="554"/>
      <c r="F89" s="557" t="str">
        <f t="shared" si="8"/>
        <v/>
      </c>
      <c r="G89" s="550"/>
      <c r="H89" s="665" t="str">
        <f t="shared" si="9"/>
        <v/>
      </c>
      <c r="I89" s="665"/>
      <c r="J89" s="665"/>
      <c r="M89" s="552"/>
      <c r="N89" s="552"/>
      <c r="O89" s="558" t="str">
        <f t="shared" si="10"/>
        <v/>
      </c>
      <c r="P89" s="554"/>
      <c r="Q89" s="558" t="str">
        <f t="shared" si="11"/>
        <v/>
      </c>
      <c r="R89" s="550"/>
      <c r="S89" s="666" t="str">
        <f t="shared" si="12"/>
        <v/>
      </c>
      <c r="T89" s="666"/>
      <c r="U89" s="666"/>
    </row>
    <row r="90" spans="2:21" ht="13.5" hidden="1" customHeight="1" x14ac:dyDescent="0.15">
      <c r="B90" s="552"/>
      <c r="C90" s="552"/>
      <c r="D90" s="557" t="str">
        <f t="shared" si="7"/>
        <v/>
      </c>
      <c r="E90" s="554"/>
      <c r="F90" s="557" t="str">
        <f t="shared" si="8"/>
        <v/>
      </c>
      <c r="G90" s="550"/>
      <c r="H90" s="665" t="str">
        <f t="shared" si="9"/>
        <v/>
      </c>
      <c r="I90" s="665"/>
      <c r="J90" s="665"/>
      <c r="M90" s="552"/>
      <c r="N90" s="552"/>
      <c r="O90" s="558" t="str">
        <f t="shared" si="10"/>
        <v/>
      </c>
      <c r="P90" s="554"/>
      <c r="Q90" s="558" t="str">
        <f t="shared" si="11"/>
        <v/>
      </c>
      <c r="R90" s="550"/>
      <c r="S90" s="666" t="str">
        <f t="shared" si="12"/>
        <v/>
      </c>
      <c r="T90" s="666"/>
      <c r="U90" s="666"/>
    </row>
    <row r="91" spans="2:21" ht="13.5" hidden="1" customHeight="1" x14ac:dyDescent="0.15">
      <c r="B91" s="552"/>
      <c r="C91" s="552"/>
      <c r="D91" s="557" t="str">
        <f t="shared" si="7"/>
        <v/>
      </c>
      <c r="E91" s="554"/>
      <c r="F91" s="557" t="str">
        <f t="shared" si="8"/>
        <v/>
      </c>
      <c r="G91" s="550"/>
      <c r="H91" s="665" t="str">
        <f t="shared" si="9"/>
        <v/>
      </c>
      <c r="I91" s="665"/>
      <c r="J91" s="665"/>
      <c r="M91" s="552"/>
      <c r="N91" s="552"/>
      <c r="O91" s="558" t="str">
        <f t="shared" si="10"/>
        <v/>
      </c>
      <c r="P91" s="554"/>
      <c r="Q91" s="558" t="str">
        <f t="shared" si="11"/>
        <v/>
      </c>
      <c r="R91" s="550"/>
      <c r="S91" s="666" t="str">
        <f t="shared" si="12"/>
        <v/>
      </c>
      <c r="T91" s="666"/>
      <c r="U91" s="666"/>
    </row>
    <row r="92" spans="2:21" ht="13.5" hidden="1" customHeight="1" x14ac:dyDescent="0.15">
      <c r="B92" s="552"/>
      <c r="C92" s="552"/>
      <c r="D92" s="557" t="str">
        <f t="shared" si="7"/>
        <v/>
      </c>
      <c r="E92" s="554"/>
      <c r="F92" s="557" t="str">
        <f t="shared" si="8"/>
        <v/>
      </c>
      <c r="G92" s="550"/>
      <c r="H92" s="665" t="str">
        <f t="shared" si="9"/>
        <v/>
      </c>
      <c r="I92" s="665"/>
      <c r="J92" s="665"/>
      <c r="M92" s="552"/>
      <c r="N92" s="552"/>
      <c r="O92" s="558" t="str">
        <f t="shared" si="10"/>
        <v/>
      </c>
      <c r="P92" s="554"/>
      <c r="Q92" s="558" t="str">
        <f t="shared" si="11"/>
        <v/>
      </c>
      <c r="R92" s="550"/>
      <c r="S92" s="666" t="str">
        <f t="shared" si="12"/>
        <v/>
      </c>
      <c r="T92" s="666"/>
      <c r="U92" s="666"/>
    </row>
    <row r="93" spans="2:21" ht="13.5" hidden="1" customHeight="1" x14ac:dyDescent="0.15">
      <c r="B93" s="552"/>
      <c r="C93" s="552"/>
      <c r="D93" s="557" t="str">
        <f t="shared" si="7"/>
        <v/>
      </c>
      <c r="E93" s="554"/>
      <c r="F93" s="557" t="str">
        <f t="shared" si="8"/>
        <v/>
      </c>
      <c r="G93" s="550"/>
      <c r="H93" s="665" t="str">
        <f t="shared" si="9"/>
        <v/>
      </c>
      <c r="I93" s="665"/>
      <c r="J93" s="665"/>
      <c r="M93" s="552"/>
      <c r="N93" s="552"/>
      <c r="O93" s="558" t="str">
        <f t="shared" si="10"/>
        <v/>
      </c>
      <c r="P93" s="554"/>
      <c r="Q93" s="558" t="str">
        <f t="shared" si="11"/>
        <v/>
      </c>
      <c r="R93" s="550"/>
      <c r="S93" s="666" t="str">
        <f t="shared" si="12"/>
        <v/>
      </c>
      <c r="T93" s="666"/>
      <c r="U93" s="666"/>
    </row>
    <row r="94" spans="2:21" ht="13.5" hidden="1" customHeight="1" x14ac:dyDescent="0.15">
      <c r="B94" s="552"/>
      <c r="C94" s="552"/>
      <c r="D94" s="557" t="str">
        <f t="shared" si="7"/>
        <v/>
      </c>
      <c r="E94" s="554"/>
      <c r="F94" s="557" t="str">
        <f t="shared" si="8"/>
        <v/>
      </c>
      <c r="G94" s="550"/>
      <c r="H94" s="665" t="str">
        <f t="shared" si="9"/>
        <v/>
      </c>
      <c r="I94" s="665"/>
      <c r="J94" s="665"/>
      <c r="M94" s="552"/>
      <c r="N94" s="552"/>
      <c r="O94" s="558" t="str">
        <f t="shared" si="10"/>
        <v/>
      </c>
      <c r="P94" s="554"/>
      <c r="Q94" s="558" t="str">
        <f t="shared" si="11"/>
        <v/>
      </c>
      <c r="R94" s="550"/>
      <c r="S94" s="666" t="str">
        <f t="shared" si="12"/>
        <v/>
      </c>
      <c r="T94" s="666"/>
      <c r="U94" s="666"/>
    </row>
    <row r="95" spans="2:21" ht="13.5" hidden="1" customHeight="1" x14ac:dyDescent="0.15">
      <c r="B95" s="552"/>
      <c r="C95" s="552"/>
      <c r="D95" s="557" t="str">
        <f t="shared" si="7"/>
        <v/>
      </c>
      <c r="E95" s="554"/>
      <c r="F95" s="557" t="str">
        <f t="shared" si="8"/>
        <v/>
      </c>
      <c r="G95" s="550"/>
      <c r="H95" s="665" t="str">
        <f t="shared" si="9"/>
        <v/>
      </c>
      <c r="I95" s="665"/>
      <c r="J95" s="665"/>
      <c r="M95" s="552"/>
      <c r="N95" s="552"/>
      <c r="O95" s="558" t="str">
        <f t="shared" si="10"/>
        <v/>
      </c>
      <c r="P95" s="554"/>
      <c r="Q95" s="558" t="str">
        <f t="shared" si="11"/>
        <v/>
      </c>
      <c r="R95" s="550"/>
      <c r="S95" s="666" t="str">
        <f t="shared" si="12"/>
        <v/>
      </c>
      <c r="T95" s="666"/>
      <c r="U95" s="666"/>
    </row>
    <row r="96" spans="2:21" ht="13.5" hidden="1" customHeight="1" x14ac:dyDescent="0.15">
      <c r="B96" s="552"/>
      <c r="C96" s="552"/>
      <c r="D96" s="557" t="str">
        <f t="shared" si="7"/>
        <v/>
      </c>
      <c r="E96" s="554"/>
      <c r="F96" s="557" t="str">
        <f t="shared" si="8"/>
        <v/>
      </c>
      <c r="G96" s="550"/>
      <c r="H96" s="665" t="str">
        <f t="shared" si="9"/>
        <v/>
      </c>
      <c r="I96" s="665"/>
      <c r="J96" s="665"/>
      <c r="M96" s="552"/>
      <c r="N96" s="552"/>
      <c r="O96" s="558" t="str">
        <f t="shared" si="10"/>
        <v/>
      </c>
      <c r="P96" s="554"/>
      <c r="Q96" s="558" t="str">
        <f t="shared" si="11"/>
        <v/>
      </c>
      <c r="R96" s="550"/>
      <c r="S96" s="666" t="str">
        <f t="shared" si="12"/>
        <v/>
      </c>
      <c r="T96" s="666"/>
      <c r="U96" s="666"/>
    </row>
    <row r="97" spans="2:21" ht="13.5" hidden="1" customHeight="1" x14ac:dyDescent="0.15">
      <c r="B97" s="552"/>
      <c r="C97" s="552"/>
      <c r="D97" s="557" t="str">
        <f t="shared" si="7"/>
        <v/>
      </c>
      <c r="E97" s="554"/>
      <c r="F97" s="557" t="str">
        <f t="shared" si="8"/>
        <v/>
      </c>
      <c r="G97" s="550"/>
      <c r="H97" s="665" t="str">
        <f t="shared" si="9"/>
        <v/>
      </c>
      <c r="I97" s="665"/>
      <c r="J97" s="665"/>
      <c r="M97" s="552"/>
      <c r="N97" s="552"/>
      <c r="O97" s="558" t="str">
        <f t="shared" si="10"/>
        <v/>
      </c>
      <c r="P97" s="554"/>
      <c r="Q97" s="558" t="str">
        <f t="shared" si="11"/>
        <v/>
      </c>
      <c r="R97" s="550"/>
      <c r="S97" s="666" t="str">
        <f t="shared" si="12"/>
        <v/>
      </c>
      <c r="T97" s="666"/>
      <c r="U97" s="666"/>
    </row>
    <row r="98" spans="2:21" ht="13.5" hidden="1" customHeight="1" x14ac:dyDescent="0.15">
      <c r="B98" s="552"/>
      <c r="C98" s="552"/>
      <c r="D98" s="557" t="str">
        <f t="shared" si="7"/>
        <v/>
      </c>
      <c r="E98" s="554"/>
      <c r="F98" s="557" t="str">
        <f t="shared" si="8"/>
        <v/>
      </c>
      <c r="G98" s="550"/>
      <c r="H98" s="665" t="str">
        <f t="shared" si="9"/>
        <v/>
      </c>
      <c r="I98" s="665"/>
      <c r="J98" s="665"/>
      <c r="M98" s="552"/>
      <c r="N98" s="552"/>
      <c r="O98" s="558" t="str">
        <f t="shared" si="10"/>
        <v/>
      </c>
      <c r="P98" s="554"/>
      <c r="Q98" s="558" t="str">
        <f t="shared" si="11"/>
        <v/>
      </c>
      <c r="R98" s="550"/>
      <c r="S98" s="666" t="str">
        <f t="shared" si="12"/>
        <v/>
      </c>
      <c r="T98" s="666"/>
      <c r="U98" s="666"/>
    </row>
    <row r="99" spans="2:21" ht="13.5" hidden="1" customHeight="1" x14ac:dyDescent="0.15">
      <c r="B99" s="552"/>
      <c r="C99" s="552"/>
      <c r="D99" s="557" t="str">
        <f t="shared" si="7"/>
        <v/>
      </c>
      <c r="E99" s="554"/>
      <c r="F99" s="557" t="str">
        <f t="shared" si="8"/>
        <v/>
      </c>
      <c r="G99" s="550"/>
      <c r="H99" s="665" t="str">
        <f t="shared" si="9"/>
        <v/>
      </c>
      <c r="I99" s="665"/>
      <c r="J99" s="665"/>
      <c r="M99" s="552"/>
      <c r="N99" s="552"/>
      <c r="O99" s="558" t="str">
        <f t="shared" si="10"/>
        <v/>
      </c>
      <c r="P99" s="554"/>
      <c r="Q99" s="558" t="str">
        <f t="shared" si="11"/>
        <v/>
      </c>
      <c r="R99" s="550"/>
      <c r="S99" s="666" t="str">
        <f t="shared" si="12"/>
        <v/>
      </c>
      <c r="T99" s="666"/>
      <c r="U99" s="666"/>
    </row>
    <row r="100" spans="2:21" ht="13.5" hidden="1" customHeight="1" x14ac:dyDescent="0.15">
      <c r="B100" s="552"/>
      <c r="C100" s="552"/>
      <c r="D100" s="557" t="str">
        <f t="shared" si="7"/>
        <v/>
      </c>
      <c r="E100" s="554"/>
      <c r="F100" s="557" t="str">
        <f t="shared" si="8"/>
        <v/>
      </c>
      <c r="G100" s="550"/>
      <c r="H100" s="665" t="str">
        <f t="shared" si="9"/>
        <v/>
      </c>
      <c r="I100" s="665"/>
      <c r="J100" s="665"/>
      <c r="M100" s="552"/>
      <c r="N100" s="552"/>
      <c r="O100" s="558" t="str">
        <f t="shared" si="10"/>
        <v/>
      </c>
      <c r="P100" s="554"/>
      <c r="Q100" s="558" t="str">
        <f t="shared" si="11"/>
        <v/>
      </c>
      <c r="R100" s="550"/>
      <c r="S100" s="666" t="str">
        <f t="shared" si="12"/>
        <v/>
      </c>
      <c r="T100" s="666"/>
      <c r="U100" s="666"/>
    </row>
    <row r="101" spans="2:21" ht="13.5" hidden="1" customHeight="1" x14ac:dyDescent="0.15">
      <c r="B101" s="552"/>
      <c r="C101" s="552"/>
      <c r="D101" s="557" t="str">
        <f t="shared" si="7"/>
        <v/>
      </c>
      <c r="E101" s="554"/>
      <c r="F101" s="557" t="str">
        <f t="shared" si="8"/>
        <v/>
      </c>
      <c r="G101" s="550"/>
      <c r="H101" s="665" t="str">
        <f t="shared" si="9"/>
        <v/>
      </c>
      <c r="I101" s="665"/>
      <c r="J101" s="665"/>
      <c r="M101" s="552"/>
      <c r="N101" s="552"/>
      <c r="O101" s="558" t="str">
        <f t="shared" si="10"/>
        <v/>
      </c>
      <c r="P101" s="554"/>
      <c r="Q101" s="558" t="str">
        <f t="shared" si="11"/>
        <v/>
      </c>
      <c r="R101" s="550"/>
      <c r="S101" s="666" t="str">
        <f t="shared" si="12"/>
        <v/>
      </c>
      <c r="T101" s="666"/>
      <c r="U101" s="666"/>
    </row>
    <row r="102" spans="2:21" ht="13.5" hidden="1" customHeight="1" x14ac:dyDescent="0.15">
      <c r="B102" s="552"/>
      <c r="C102" s="552"/>
      <c r="D102" s="557" t="str">
        <f t="shared" si="7"/>
        <v/>
      </c>
      <c r="E102" s="554"/>
      <c r="F102" s="557" t="str">
        <f t="shared" si="8"/>
        <v/>
      </c>
      <c r="G102" s="550"/>
      <c r="H102" s="665" t="str">
        <f t="shared" si="9"/>
        <v/>
      </c>
      <c r="I102" s="665"/>
      <c r="J102" s="665"/>
      <c r="M102" s="552"/>
      <c r="N102" s="552"/>
      <c r="O102" s="558" t="str">
        <f t="shared" si="10"/>
        <v/>
      </c>
      <c r="P102" s="554"/>
      <c r="Q102" s="558" t="str">
        <f t="shared" si="11"/>
        <v/>
      </c>
      <c r="R102" s="550"/>
      <c r="S102" s="666" t="str">
        <f t="shared" si="12"/>
        <v/>
      </c>
      <c r="T102" s="666"/>
      <c r="U102" s="666"/>
    </row>
    <row r="103" spans="2:21" ht="13.5" hidden="1" customHeight="1" x14ac:dyDescent="0.15">
      <c r="B103" s="552"/>
      <c r="C103" s="552"/>
      <c r="D103" s="557" t="str">
        <f t="shared" si="7"/>
        <v/>
      </c>
      <c r="E103" s="554"/>
      <c r="F103" s="557" t="str">
        <f t="shared" si="8"/>
        <v/>
      </c>
      <c r="G103" s="550"/>
      <c r="H103" s="665" t="str">
        <f t="shared" si="9"/>
        <v/>
      </c>
      <c r="I103" s="665"/>
      <c r="J103" s="665"/>
      <c r="M103" s="552"/>
      <c r="N103" s="552"/>
      <c r="O103" s="558" t="str">
        <f t="shared" si="10"/>
        <v/>
      </c>
      <c r="P103" s="554"/>
      <c r="Q103" s="558" t="str">
        <f t="shared" si="11"/>
        <v/>
      </c>
      <c r="R103" s="550"/>
      <c r="S103" s="666" t="str">
        <f t="shared" si="12"/>
        <v/>
      </c>
      <c r="T103" s="666"/>
      <c r="U103" s="666"/>
    </row>
    <row r="104" spans="2:21" ht="13.5" hidden="1" customHeight="1" x14ac:dyDescent="0.15">
      <c r="B104" s="552"/>
      <c r="C104" s="552"/>
      <c r="D104" s="557" t="str">
        <f t="shared" si="7"/>
        <v/>
      </c>
      <c r="E104" s="554"/>
      <c r="F104" s="557" t="str">
        <f t="shared" si="8"/>
        <v/>
      </c>
      <c r="G104" s="550"/>
      <c r="H104" s="665" t="str">
        <f t="shared" si="9"/>
        <v/>
      </c>
      <c r="I104" s="665"/>
      <c r="J104" s="665"/>
      <c r="M104" s="552"/>
      <c r="N104" s="552"/>
      <c r="O104" s="558" t="str">
        <f t="shared" si="10"/>
        <v/>
      </c>
      <c r="P104" s="554"/>
      <c r="Q104" s="558" t="str">
        <f t="shared" si="11"/>
        <v/>
      </c>
      <c r="R104" s="550"/>
      <c r="S104" s="666" t="str">
        <f t="shared" si="12"/>
        <v/>
      </c>
      <c r="T104" s="666"/>
      <c r="U104" s="666"/>
    </row>
    <row r="105" spans="2:21" ht="13.5" hidden="1" customHeight="1" x14ac:dyDescent="0.15">
      <c r="B105" s="552"/>
      <c r="C105" s="552"/>
      <c r="D105" s="557" t="str">
        <f t="shared" si="7"/>
        <v/>
      </c>
      <c r="E105" s="554"/>
      <c r="F105" s="557" t="str">
        <f t="shared" si="8"/>
        <v/>
      </c>
      <c r="G105" s="550"/>
      <c r="H105" s="665" t="str">
        <f t="shared" si="9"/>
        <v/>
      </c>
      <c r="I105" s="665"/>
      <c r="J105" s="665"/>
      <c r="M105" s="552"/>
      <c r="N105" s="552"/>
      <c r="O105" s="558" t="str">
        <f t="shared" si="10"/>
        <v/>
      </c>
      <c r="P105" s="554"/>
      <c r="Q105" s="558" t="str">
        <f t="shared" si="11"/>
        <v/>
      </c>
      <c r="R105" s="550"/>
      <c r="S105" s="666" t="str">
        <f t="shared" si="12"/>
        <v/>
      </c>
      <c r="T105" s="666"/>
      <c r="U105" s="666"/>
    </row>
    <row r="106" spans="2:21" ht="13.5" hidden="1" customHeight="1" x14ac:dyDescent="0.15">
      <c r="B106" s="552"/>
      <c r="C106" s="552"/>
      <c r="D106" s="557" t="str">
        <f t="shared" si="7"/>
        <v/>
      </c>
      <c r="E106" s="554"/>
      <c r="F106" s="557" t="str">
        <f t="shared" si="8"/>
        <v/>
      </c>
      <c r="G106" s="550"/>
      <c r="H106" s="665" t="str">
        <f t="shared" si="9"/>
        <v/>
      </c>
      <c r="I106" s="665"/>
      <c r="J106" s="665"/>
      <c r="M106" s="552"/>
      <c r="N106" s="552"/>
      <c r="O106" s="558" t="str">
        <f t="shared" si="10"/>
        <v/>
      </c>
      <c r="P106" s="554"/>
      <c r="Q106" s="558" t="str">
        <f t="shared" si="11"/>
        <v/>
      </c>
      <c r="R106" s="550"/>
      <c r="S106" s="666" t="str">
        <f t="shared" si="12"/>
        <v/>
      </c>
      <c r="T106" s="666"/>
      <c r="U106" s="666"/>
    </row>
    <row r="107" spans="2:21" ht="13.5" hidden="1" customHeight="1" x14ac:dyDescent="0.15">
      <c r="B107" s="552"/>
      <c r="C107" s="552"/>
      <c r="D107" s="557" t="str">
        <f t="shared" si="7"/>
        <v/>
      </c>
      <c r="E107" s="554"/>
      <c r="F107" s="557" t="str">
        <f t="shared" si="8"/>
        <v/>
      </c>
      <c r="G107" s="550"/>
      <c r="H107" s="665" t="str">
        <f t="shared" si="9"/>
        <v/>
      </c>
      <c r="I107" s="665"/>
      <c r="J107" s="665"/>
      <c r="M107" s="552"/>
      <c r="N107" s="552"/>
      <c r="O107" s="558" t="str">
        <f t="shared" si="10"/>
        <v/>
      </c>
      <c r="P107" s="554"/>
      <c r="Q107" s="558" t="str">
        <f t="shared" si="11"/>
        <v/>
      </c>
      <c r="R107" s="550"/>
      <c r="S107" s="666" t="str">
        <f t="shared" si="12"/>
        <v/>
      </c>
      <c r="T107" s="666"/>
      <c r="U107" s="666"/>
    </row>
    <row r="108" spans="2:21" ht="13.5" hidden="1" customHeight="1" x14ac:dyDescent="0.15">
      <c r="B108" s="552"/>
      <c r="C108" s="552"/>
      <c r="D108" s="557" t="str">
        <f t="shared" si="7"/>
        <v/>
      </c>
      <c r="E108" s="554"/>
      <c r="F108" s="557" t="str">
        <f t="shared" si="8"/>
        <v/>
      </c>
      <c r="G108" s="550"/>
      <c r="H108" s="665" t="str">
        <f t="shared" si="9"/>
        <v/>
      </c>
      <c r="I108" s="665"/>
      <c r="J108" s="665"/>
      <c r="M108" s="552"/>
      <c r="N108" s="552"/>
      <c r="O108" s="558" t="str">
        <f t="shared" si="10"/>
        <v/>
      </c>
      <c r="P108" s="554"/>
      <c r="Q108" s="558" t="str">
        <f t="shared" si="11"/>
        <v/>
      </c>
      <c r="R108" s="550"/>
      <c r="S108" s="666" t="str">
        <f t="shared" si="12"/>
        <v/>
      </c>
      <c r="T108" s="666"/>
      <c r="U108" s="666"/>
    </row>
    <row r="109" spans="2:21" ht="13.5" hidden="1" customHeight="1" x14ac:dyDescent="0.15">
      <c r="B109" s="552"/>
      <c r="C109" s="552"/>
      <c r="D109" s="557" t="str">
        <f t="shared" si="7"/>
        <v/>
      </c>
      <c r="E109" s="554"/>
      <c r="F109" s="557" t="str">
        <f t="shared" si="8"/>
        <v/>
      </c>
      <c r="G109" s="550"/>
      <c r="H109" s="665" t="str">
        <f t="shared" si="9"/>
        <v/>
      </c>
      <c r="I109" s="665"/>
      <c r="J109" s="665"/>
      <c r="M109" s="552"/>
      <c r="N109" s="552"/>
      <c r="O109" s="558" t="str">
        <f t="shared" si="10"/>
        <v/>
      </c>
      <c r="P109" s="554"/>
      <c r="Q109" s="558" t="str">
        <f t="shared" si="11"/>
        <v/>
      </c>
      <c r="R109" s="550"/>
      <c r="S109" s="666" t="str">
        <f t="shared" si="12"/>
        <v/>
      </c>
      <c r="T109" s="666"/>
      <c r="U109" s="666"/>
    </row>
    <row r="110" spans="2:21" ht="13.5" hidden="1" customHeight="1" x14ac:dyDescent="0.15">
      <c r="B110" s="552"/>
      <c r="C110" s="552"/>
      <c r="D110" s="557" t="str">
        <f t="shared" si="7"/>
        <v/>
      </c>
      <c r="E110" s="554"/>
      <c r="F110" s="557" t="str">
        <f t="shared" si="8"/>
        <v/>
      </c>
      <c r="G110" s="550"/>
      <c r="H110" s="665" t="str">
        <f t="shared" si="9"/>
        <v/>
      </c>
      <c r="I110" s="665"/>
      <c r="J110" s="665"/>
      <c r="M110" s="552"/>
      <c r="N110" s="552"/>
      <c r="O110" s="558" t="str">
        <f t="shared" si="10"/>
        <v/>
      </c>
      <c r="P110" s="554"/>
      <c r="Q110" s="558" t="str">
        <f t="shared" si="11"/>
        <v/>
      </c>
      <c r="R110" s="550"/>
      <c r="S110" s="666" t="str">
        <f t="shared" si="12"/>
        <v/>
      </c>
      <c r="T110" s="666"/>
      <c r="U110" s="666"/>
    </row>
    <row r="111" spans="2:21" ht="13.5" hidden="1" customHeight="1" x14ac:dyDescent="0.15">
      <c r="B111" s="552"/>
      <c r="C111" s="552"/>
      <c r="D111" s="557" t="str">
        <f t="shared" si="7"/>
        <v/>
      </c>
      <c r="E111" s="554"/>
      <c r="F111" s="557" t="str">
        <f t="shared" si="8"/>
        <v/>
      </c>
      <c r="G111" s="550"/>
      <c r="H111" s="665" t="str">
        <f t="shared" si="9"/>
        <v/>
      </c>
      <c r="I111" s="665"/>
      <c r="J111" s="665"/>
      <c r="M111" s="552"/>
      <c r="N111" s="552"/>
      <c r="O111" s="558" t="str">
        <f t="shared" si="10"/>
        <v/>
      </c>
      <c r="P111" s="554"/>
      <c r="Q111" s="558" t="str">
        <f t="shared" si="11"/>
        <v/>
      </c>
      <c r="R111" s="550"/>
      <c r="S111" s="666" t="str">
        <f t="shared" si="12"/>
        <v/>
      </c>
      <c r="T111" s="666"/>
      <c r="U111" s="666"/>
    </row>
    <row r="112" spans="2:21" ht="13.5" hidden="1" customHeight="1" x14ac:dyDescent="0.15">
      <c r="B112" s="552"/>
      <c r="C112" s="552"/>
      <c r="D112" s="557" t="str">
        <f t="shared" si="7"/>
        <v/>
      </c>
      <c r="E112" s="554"/>
      <c r="F112" s="557" t="str">
        <f t="shared" si="8"/>
        <v/>
      </c>
      <c r="G112" s="550"/>
      <c r="H112" s="665" t="str">
        <f t="shared" si="9"/>
        <v/>
      </c>
      <c r="I112" s="665"/>
      <c r="J112" s="665"/>
      <c r="M112" s="552"/>
      <c r="N112" s="552"/>
      <c r="O112" s="558" t="str">
        <f t="shared" si="10"/>
        <v/>
      </c>
      <c r="P112" s="554"/>
      <c r="Q112" s="558" t="str">
        <f t="shared" si="11"/>
        <v/>
      </c>
      <c r="R112" s="550"/>
      <c r="S112" s="666" t="str">
        <f t="shared" si="12"/>
        <v/>
      </c>
      <c r="T112" s="666"/>
      <c r="U112" s="666"/>
    </row>
    <row r="113" spans="2:21" ht="13.5" hidden="1" customHeight="1" x14ac:dyDescent="0.15">
      <c r="B113" s="552"/>
      <c r="C113" s="552"/>
      <c r="D113" s="557" t="str">
        <f t="shared" si="7"/>
        <v/>
      </c>
      <c r="E113" s="554"/>
      <c r="F113" s="557" t="str">
        <f t="shared" si="8"/>
        <v/>
      </c>
      <c r="G113" s="550"/>
      <c r="H113" s="665" t="str">
        <f t="shared" si="9"/>
        <v/>
      </c>
      <c r="I113" s="665"/>
      <c r="J113" s="665"/>
      <c r="M113" s="552"/>
      <c r="N113" s="552"/>
      <c r="O113" s="558" t="str">
        <f t="shared" si="10"/>
        <v/>
      </c>
      <c r="P113" s="554"/>
      <c r="Q113" s="558" t="str">
        <f t="shared" si="11"/>
        <v/>
      </c>
      <c r="R113" s="550"/>
      <c r="S113" s="666" t="str">
        <f t="shared" si="12"/>
        <v/>
      </c>
      <c r="T113" s="666"/>
      <c r="U113" s="666"/>
    </row>
    <row r="114" spans="2:21" ht="13.5" hidden="1" customHeight="1" x14ac:dyDescent="0.15">
      <c r="B114" s="552"/>
      <c r="C114" s="552"/>
      <c r="D114" s="557" t="str">
        <f t="shared" si="7"/>
        <v/>
      </c>
      <c r="E114" s="554"/>
      <c r="F114" s="557" t="str">
        <f t="shared" si="8"/>
        <v/>
      </c>
      <c r="G114" s="550"/>
      <c r="H114" s="665" t="str">
        <f t="shared" si="9"/>
        <v/>
      </c>
      <c r="I114" s="665"/>
      <c r="J114" s="665"/>
      <c r="M114" s="552"/>
      <c r="N114" s="552"/>
      <c r="O114" s="558" t="str">
        <f t="shared" si="10"/>
        <v/>
      </c>
      <c r="P114" s="554"/>
      <c r="Q114" s="558" t="str">
        <f t="shared" si="11"/>
        <v/>
      </c>
      <c r="R114" s="550"/>
      <c r="S114" s="666" t="str">
        <f t="shared" si="12"/>
        <v/>
      </c>
      <c r="T114" s="666"/>
      <c r="U114" s="666"/>
    </row>
    <row r="115" spans="2:21" ht="13.5" hidden="1" customHeight="1" x14ac:dyDescent="0.15">
      <c r="B115" s="552"/>
      <c r="C115" s="552"/>
      <c r="D115" s="557" t="str">
        <f t="shared" si="7"/>
        <v/>
      </c>
      <c r="E115" s="554"/>
      <c r="F115" s="557" t="str">
        <f t="shared" si="8"/>
        <v/>
      </c>
      <c r="G115" s="550"/>
      <c r="H115" s="665" t="str">
        <f t="shared" si="9"/>
        <v/>
      </c>
      <c r="I115" s="665"/>
      <c r="J115" s="665"/>
      <c r="M115" s="552"/>
      <c r="N115" s="552"/>
      <c r="O115" s="558" t="str">
        <f>IF(D115="","",D115)</f>
        <v/>
      </c>
      <c r="P115" s="554"/>
      <c r="Q115" s="558" t="str">
        <f>IF(F115="","",VLOOKUP(F115,B_研究者リスト_日本語,3,FALSE))</f>
        <v/>
      </c>
      <c r="R115" s="550"/>
      <c r="S115" s="666" t="str">
        <f>IF(F115="","",VLOOKUP(F115,B_研究者リスト_日本語,4,FALSE))</f>
        <v/>
      </c>
      <c r="T115" s="666"/>
      <c r="U115" s="666"/>
    </row>
    <row r="116" spans="2:21" ht="13.5" customHeight="1" x14ac:dyDescent="0.15">
      <c r="B116" s="552"/>
      <c r="C116" s="552"/>
      <c r="D116" s="554"/>
      <c r="E116" s="554"/>
      <c r="F116" s="550"/>
      <c r="G116" s="550"/>
      <c r="H116" s="550"/>
      <c r="I116" s="550"/>
      <c r="J116" s="550"/>
      <c r="M116" s="552"/>
      <c r="N116" s="552"/>
      <c r="O116" s="554"/>
      <c r="P116" s="554"/>
      <c r="Q116" s="550"/>
      <c r="R116" s="550"/>
      <c r="S116" s="550"/>
      <c r="T116" s="550"/>
      <c r="U116" s="550"/>
    </row>
    <row r="117" spans="2:21" ht="13.5" customHeight="1" x14ac:dyDescent="0.15">
      <c r="B117" s="552"/>
      <c r="C117" s="553" t="s">
        <v>1120</v>
      </c>
      <c r="D117" s="554" t="s">
        <v>1045</v>
      </c>
      <c r="E117" s="554"/>
      <c r="F117" s="554"/>
      <c r="G117" s="550"/>
      <c r="H117" s="550"/>
      <c r="I117" s="550"/>
      <c r="J117" s="550"/>
      <c r="M117" s="552"/>
      <c r="N117" s="553" t="s">
        <v>1120</v>
      </c>
      <c r="O117" s="556" t="s">
        <v>1063</v>
      </c>
      <c r="P117" s="556"/>
      <c r="Q117" s="554"/>
      <c r="R117" s="550"/>
      <c r="S117" s="550"/>
      <c r="T117" s="550"/>
      <c r="U117" s="550"/>
    </row>
    <row r="118" spans="2:21" ht="13.5" customHeight="1" x14ac:dyDescent="0.15">
      <c r="B118" s="552"/>
      <c r="C118" s="552"/>
      <c r="D118" s="557" t="str">
        <f t="shared" ref="D118:D137" si="13">IF(INDEX(A_課題リスト,ROW()-117)="","",INDEX(A_課題リスト,ROW()-117))</f>
        <v/>
      </c>
      <c r="E118" s="554"/>
      <c r="F118" s="665" t="str">
        <f t="shared" ref="F118:F137" si="14">IF(INDEX(A_課題名リスト_日本語,ROW()-117)="","",INDEX(A_課題名リスト_日本語,ROW()-117))</f>
        <v/>
      </c>
      <c r="G118" s="665"/>
      <c r="H118" s="665"/>
      <c r="I118" s="665"/>
      <c r="J118" s="665"/>
      <c r="M118"/>
      <c r="N118" s="552"/>
      <c r="O118" s="558" t="str">
        <f t="shared" ref="O118:O137" si="15">IF(INDEX(A_課題リスト,ROW()-117)="","",INDEX(A_課題リスト,ROW()-117))</f>
        <v/>
      </c>
      <c r="P118" s="554"/>
      <c r="Q118" s="666" t="str">
        <f t="shared" ref="Q118:Q137" si="16">IF(INDEX(A_課題名リスト_英語,ROW()-117)="","",INDEX(A_課題名リスト_英語,ROW()-117))</f>
        <v/>
      </c>
      <c r="R118" s="666"/>
      <c r="S118" s="666"/>
      <c r="T118" s="666"/>
      <c r="U118" s="666"/>
    </row>
    <row r="119" spans="2:21" ht="13.5" customHeight="1" x14ac:dyDescent="0.15">
      <c r="B119" s="552"/>
      <c r="C119" s="552"/>
      <c r="D119" s="557" t="str">
        <f t="shared" si="13"/>
        <v/>
      </c>
      <c r="E119" s="554"/>
      <c r="F119" s="665" t="str">
        <f t="shared" si="14"/>
        <v/>
      </c>
      <c r="G119" s="665"/>
      <c r="H119" s="665"/>
      <c r="I119" s="665"/>
      <c r="J119" s="665"/>
      <c r="M119"/>
      <c r="N119" s="552"/>
      <c r="O119" s="558" t="str">
        <f t="shared" si="15"/>
        <v/>
      </c>
      <c r="P119" s="554"/>
      <c r="Q119" s="666" t="str">
        <f t="shared" si="16"/>
        <v/>
      </c>
      <c r="R119" s="666"/>
      <c r="S119" s="666"/>
      <c r="T119" s="666"/>
      <c r="U119" s="666"/>
    </row>
    <row r="120" spans="2:21" ht="13.5" customHeight="1" x14ac:dyDescent="0.15">
      <c r="B120" s="552"/>
      <c r="C120" s="552"/>
      <c r="D120" s="557" t="str">
        <f t="shared" si="13"/>
        <v/>
      </c>
      <c r="E120" s="554"/>
      <c r="F120" s="665" t="str">
        <f t="shared" si="14"/>
        <v/>
      </c>
      <c r="G120" s="665"/>
      <c r="H120" s="665"/>
      <c r="I120" s="665"/>
      <c r="J120" s="665"/>
      <c r="M120"/>
      <c r="N120" s="552"/>
      <c r="O120" s="558" t="str">
        <f t="shared" si="15"/>
        <v/>
      </c>
      <c r="P120" s="554"/>
      <c r="Q120" s="666" t="str">
        <f t="shared" si="16"/>
        <v/>
      </c>
      <c r="R120" s="666"/>
      <c r="S120" s="666"/>
      <c r="T120" s="666"/>
      <c r="U120" s="666"/>
    </row>
    <row r="121" spans="2:21" ht="13.5" customHeight="1" x14ac:dyDescent="0.15">
      <c r="B121" s="552"/>
      <c r="C121" s="552"/>
      <c r="D121" s="557" t="str">
        <f t="shared" si="13"/>
        <v/>
      </c>
      <c r="E121" s="554"/>
      <c r="F121" s="665" t="str">
        <f t="shared" si="14"/>
        <v/>
      </c>
      <c r="G121" s="665"/>
      <c r="H121" s="665"/>
      <c r="I121" s="665"/>
      <c r="J121" s="665"/>
      <c r="M121"/>
      <c r="N121" s="552"/>
      <c r="O121" s="558" t="str">
        <f t="shared" si="15"/>
        <v/>
      </c>
      <c r="P121" s="554"/>
      <c r="Q121" s="666" t="str">
        <f t="shared" si="16"/>
        <v/>
      </c>
      <c r="R121" s="666"/>
      <c r="S121" s="666"/>
      <c r="T121" s="666"/>
      <c r="U121" s="666"/>
    </row>
    <row r="122" spans="2:21" ht="13.5" customHeight="1" x14ac:dyDescent="0.15">
      <c r="B122" s="552"/>
      <c r="C122" s="552"/>
      <c r="D122" s="557" t="str">
        <f t="shared" si="13"/>
        <v/>
      </c>
      <c r="E122" s="554"/>
      <c r="F122" s="665" t="str">
        <f t="shared" si="14"/>
        <v/>
      </c>
      <c r="G122" s="665"/>
      <c r="H122" s="665"/>
      <c r="I122" s="665"/>
      <c r="J122" s="665"/>
      <c r="M122"/>
      <c r="N122" s="552"/>
      <c r="O122" s="558" t="str">
        <f t="shared" si="15"/>
        <v/>
      </c>
      <c r="P122" s="554"/>
      <c r="Q122" s="666" t="str">
        <f t="shared" si="16"/>
        <v/>
      </c>
      <c r="R122" s="666"/>
      <c r="S122" s="666"/>
      <c r="T122" s="666"/>
      <c r="U122" s="666"/>
    </row>
    <row r="123" spans="2:21" ht="13.5" customHeight="1" x14ac:dyDescent="0.15">
      <c r="B123" s="552"/>
      <c r="C123" s="552"/>
      <c r="D123" s="557" t="str">
        <f t="shared" si="13"/>
        <v/>
      </c>
      <c r="E123" s="554"/>
      <c r="F123" s="665" t="str">
        <f t="shared" si="14"/>
        <v/>
      </c>
      <c r="G123" s="665"/>
      <c r="H123" s="665"/>
      <c r="I123" s="665"/>
      <c r="J123" s="665"/>
      <c r="M123"/>
      <c r="N123" s="552"/>
      <c r="O123" s="558" t="str">
        <f t="shared" si="15"/>
        <v/>
      </c>
      <c r="P123" s="554"/>
      <c r="Q123" s="666" t="str">
        <f t="shared" si="16"/>
        <v/>
      </c>
      <c r="R123" s="666"/>
      <c r="S123" s="666"/>
      <c r="T123" s="666"/>
      <c r="U123" s="666"/>
    </row>
    <row r="124" spans="2:21" ht="13.5" customHeight="1" x14ac:dyDescent="0.15">
      <c r="B124" s="552"/>
      <c r="C124" s="552"/>
      <c r="D124" s="557" t="str">
        <f t="shared" si="13"/>
        <v/>
      </c>
      <c r="E124" s="554"/>
      <c r="F124" s="665" t="str">
        <f t="shared" si="14"/>
        <v/>
      </c>
      <c r="G124" s="665"/>
      <c r="H124" s="665"/>
      <c r="I124" s="665"/>
      <c r="J124" s="665"/>
      <c r="M124"/>
      <c r="N124" s="552"/>
      <c r="O124" s="558" t="str">
        <f t="shared" si="15"/>
        <v/>
      </c>
      <c r="P124" s="554"/>
      <c r="Q124" s="666" t="str">
        <f t="shared" si="16"/>
        <v/>
      </c>
      <c r="R124" s="666"/>
      <c r="S124" s="666"/>
      <c r="T124" s="666"/>
      <c r="U124" s="666"/>
    </row>
    <row r="125" spans="2:21" ht="13.5" customHeight="1" x14ac:dyDescent="0.15">
      <c r="B125" s="552"/>
      <c r="C125" s="552"/>
      <c r="D125" s="557" t="str">
        <f t="shared" si="13"/>
        <v/>
      </c>
      <c r="E125" s="554"/>
      <c r="F125" s="665" t="str">
        <f t="shared" si="14"/>
        <v/>
      </c>
      <c r="G125" s="665"/>
      <c r="H125" s="665"/>
      <c r="I125" s="665"/>
      <c r="J125" s="665"/>
      <c r="M125"/>
      <c r="N125" s="552"/>
      <c r="O125" s="558" t="str">
        <f t="shared" si="15"/>
        <v/>
      </c>
      <c r="P125" s="554"/>
      <c r="Q125" s="666" t="str">
        <f t="shared" si="16"/>
        <v/>
      </c>
      <c r="R125" s="666"/>
      <c r="S125" s="666"/>
      <c r="T125" s="666"/>
      <c r="U125" s="666"/>
    </row>
    <row r="126" spans="2:21" ht="13.5" customHeight="1" x14ac:dyDescent="0.15">
      <c r="B126" s="552"/>
      <c r="C126" s="552"/>
      <c r="D126" s="557" t="str">
        <f t="shared" si="13"/>
        <v/>
      </c>
      <c r="E126" s="554"/>
      <c r="F126" s="665" t="str">
        <f t="shared" si="14"/>
        <v/>
      </c>
      <c r="G126" s="665"/>
      <c r="H126" s="665"/>
      <c r="I126" s="665"/>
      <c r="J126" s="665"/>
      <c r="M126"/>
      <c r="N126" s="552"/>
      <c r="O126" s="558" t="str">
        <f t="shared" si="15"/>
        <v/>
      </c>
      <c r="P126" s="554"/>
      <c r="Q126" s="666" t="str">
        <f t="shared" si="16"/>
        <v/>
      </c>
      <c r="R126" s="666"/>
      <c r="S126" s="666"/>
      <c r="T126" s="666"/>
      <c r="U126" s="666"/>
    </row>
    <row r="127" spans="2:21" ht="13.5" customHeight="1" x14ac:dyDescent="0.15">
      <c r="B127" s="552"/>
      <c r="C127" s="552"/>
      <c r="D127" s="557" t="str">
        <f t="shared" si="13"/>
        <v/>
      </c>
      <c r="E127" s="554"/>
      <c r="F127" s="665" t="str">
        <f t="shared" si="14"/>
        <v/>
      </c>
      <c r="G127" s="665"/>
      <c r="H127" s="665"/>
      <c r="I127" s="665"/>
      <c r="J127" s="665"/>
      <c r="M127"/>
      <c r="N127" s="552"/>
      <c r="O127" s="558" t="str">
        <f t="shared" si="15"/>
        <v/>
      </c>
      <c r="P127" s="554"/>
      <c r="Q127" s="666" t="str">
        <f t="shared" si="16"/>
        <v/>
      </c>
      <c r="R127" s="666"/>
      <c r="S127" s="666"/>
      <c r="T127" s="666"/>
      <c r="U127" s="666"/>
    </row>
    <row r="128" spans="2:21" ht="13.5" hidden="1" customHeight="1" x14ac:dyDescent="0.15">
      <c r="B128" s="552"/>
      <c r="C128" s="552"/>
      <c r="D128" s="557" t="str">
        <f t="shared" si="13"/>
        <v/>
      </c>
      <c r="E128" s="554"/>
      <c r="F128" s="665" t="str">
        <f t="shared" si="14"/>
        <v/>
      </c>
      <c r="G128" s="665"/>
      <c r="H128" s="665"/>
      <c r="I128" s="665"/>
      <c r="J128" s="665"/>
      <c r="M128"/>
      <c r="N128" s="552"/>
      <c r="O128" s="558" t="str">
        <f t="shared" si="15"/>
        <v/>
      </c>
      <c r="P128" s="554"/>
      <c r="Q128" s="666" t="str">
        <f t="shared" si="16"/>
        <v/>
      </c>
      <c r="R128" s="666"/>
      <c r="S128" s="666"/>
      <c r="T128" s="666"/>
      <c r="U128" s="666"/>
    </row>
    <row r="129" spans="2:21" ht="13.5" hidden="1" customHeight="1" x14ac:dyDescent="0.15">
      <c r="B129" s="552"/>
      <c r="C129" s="552"/>
      <c r="D129" s="557" t="str">
        <f t="shared" si="13"/>
        <v/>
      </c>
      <c r="E129" s="554"/>
      <c r="F129" s="665" t="str">
        <f t="shared" si="14"/>
        <v/>
      </c>
      <c r="G129" s="665"/>
      <c r="H129" s="665"/>
      <c r="I129" s="665"/>
      <c r="J129" s="665"/>
      <c r="M129"/>
      <c r="N129" s="552"/>
      <c r="O129" s="558" t="str">
        <f t="shared" si="15"/>
        <v/>
      </c>
      <c r="P129" s="554"/>
      <c r="Q129" s="666" t="str">
        <f t="shared" si="16"/>
        <v/>
      </c>
      <c r="R129" s="666"/>
      <c r="S129" s="666"/>
      <c r="T129" s="666"/>
      <c r="U129" s="666"/>
    </row>
    <row r="130" spans="2:21" ht="13.5" hidden="1" customHeight="1" x14ac:dyDescent="0.15">
      <c r="B130" s="552"/>
      <c r="C130" s="552"/>
      <c r="D130" s="557" t="str">
        <f t="shared" si="13"/>
        <v/>
      </c>
      <c r="E130" s="554"/>
      <c r="F130" s="665" t="str">
        <f t="shared" si="14"/>
        <v/>
      </c>
      <c r="G130" s="665"/>
      <c r="H130" s="665"/>
      <c r="I130" s="665"/>
      <c r="J130" s="665"/>
      <c r="M130"/>
      <c r="N130" s="552"/>
      <c r="O130" s="558" t="str">
        <f t="shared" si="15"/>
        <v/>
      </c>
      <c r="P130" s="554"/>
      <c r="Q130" s="666" t="str">
        <f t="shared" si="16"/>
        <v/>
      </c>
      <c r="R130" s="666"/>
      <c r="S130" s="666"/>
      <c r="T130" s="666"/>
      <c r="U130" s="666"/>
    </row>
    <row r="131" spans="2:21" ht="13.5" hidden="1" customHeight="1" x14ac:dyDescent="0.15">
      <c r="B131" s="552"/>
      <c r="C131" s="552"/>
      <c r="D131" s="557" t="str">
        <f t="shared" si="13"/>
        <v/>
      </c>
      <c r="E131" s="554"/>
      <c r="F131" s="665" t="str">
        <f t="shared" si="14"/>
        <v/>
      </c>
      <c r="G131" s="665"/>
      <c r="H131" s="665"/>
      <c r="I131" s="665"/>
      <c r="J131" s="665"/>
      <c r="M131"/>
      <c r="N131" s="552"/>
      <c r="O131" s="558" t="str">
        <f t="shared" si="15"/>
        <v/>
      </c>
      <c r="P131" s="554"/>
      <c r="Q131" s="666" t="str">
        <f t="shared" si="16"/>
        <v/>
      </c>
      <c r="R131" s="666"/>
      <c r="S131" s="666"/>
      <c r="T131" s="666"/>
      <c r="U131" s="666"/>
    </row>
    <row r="132" spans="2:21" ht="13.5" hidden="1" customHeight="1" x14ac:dyDescent="0.15">
      <c r="B132" s="552"/>
      <c r="C132" s="552"/>
      <c r="D132" s="557" t="str">
        <f t="shared" si="13"/>
        <v/>
      </c>
      <c r="E132" s="554"/>
      <c r="F132" s="665" t="str">
        <f t="shared" si="14"/>
        <v/>
      </c>
      <c r="G132" s="665"/>
      <c r="H132" s="665"/>
      <c r="I132" s="665"/>
      <c r="J132" s="665"/>
      <c r="M132"/>
      <c r="N132" s="552"/>
      <c r="O132" s="558" t="str">
        <f t="shared" si="15"/>
        <v/>
      </c>
      <c r="P132" s="554"/>
      <c r="Q132" s="666" t="str">
        <f t="shared" si="16"/>
        <v/>
      </c>
      <c r="R132" s="666"/>
      <c r="S132" s="666"/>
      <c r="T132" s="666"/>
      <c r="U132" s="666"/>
    </row>
    <row r="133" spans="2:21" ht="13.5" hidden="1" customHeight="1" x14ac:dyDescent="0.15">
      <c r="B133" s="552"/>
      <c r="C133" s="552"/>
      <c r="D133" s="557" t="str">
        <f t="shared" si="13"/>
        <v/>
      </c>
      <c r="E133" s="554"/>
      <c r="F133" s="665" t="str">
        <f t="shared" si="14"/>
        <v/>
      </c>
      <c r="G133" s="665"/>
      <c r="H133" s="665"/>
      <c r="I133" s="665"/>
      <c r="J133" s="665"/>
      <c r="M133"/>
      <c r="N133" s="552"/>
      <c r="O133" s="558" t="str">
        <f t="shared" si="15"/>
        <v/>
      </c>
      <c r="P133" s="554"/>
      <c r="Q133" s="666" t="str">
        <f t="shared" si="16"/>
        <v/>
      </c>
      <c r="R133" s="666"/>
      <c r="S133" s="666"/>
      <c r="T133" s="666"/>
      <c r="U133" s="666"/>
    </row>
    <row r="134" spans="2:21" ht="13.5" hidden="1" customHeight="1" x14ac:dyDescent="0.15">
      <c r="B134" s="552"/>
      <c r="C134" s="552"/>
      <c r="D134" s="557" t="str">
        <f t="shared" si="13"/>
        <v/>
      </c>
      <c r="E134" s="554"/>
      <c r="F134" s="665" t="str">
        <f t="shared" si="14"/>
        <v/>
      </c>
      <c r="G134" s="665"/>
      <c r="H134" s="665"/>
      <c r="I134" s="665"/>
      <c r="J134" s="665"/>
      <c r="M134"/>
      <c r="N134" s="552"/>
      <c r="O134" s="558" t="str">
        <f t="shared" si="15"/>
        <v/>
      </c>
      <c r="P134" s="554"/>
      <c r="Q134" s="666" t="str">
        <f t="shared" si="16"/>
        <v/>
      </c>
      <c r="R134" s="666"/>
      <c r="S134" s="666"/>
      <c r="T134" s="666"/>
      <c r="U134" s="666"/>
    </row>
    <row r="135" spans="2:21" ht="13.5" hidden="1" customHeight="1" x14ac:dyDescent="0.15">
      <c r="B135" s="552"/>
      <c r="C135" s="552"/>
      <c r="D135" s="557" t="str">
        <f t="shared" si="13"/>
        <v/>
      </c>
      <c r="E135" s="554"/>
      <c r="F135" s="665" t="str">
        <f t="shared" si="14"/>
        <v/>
      </c>
      <c r="G135" s="665"/>
      <c r="H135" s="665"/>
      <c r="I135" s="665"/>
      <c r="J135" s="665"/>
      <c r="M135"/>
      <c r="N135" s="552"/>
      <c r="O135" s="558" t="str">
        <f t="shared" si="15"/>
        <v/>
      </c>
      <c r="P135" s="554"/>
      <c r="Q135" s="666" t="str">
        <f t="shared" si="16"/>
        <v/>
      </c>
      <c r="R135" s="666"/>
      <c r="S135" s="666"/>
      <c r="T135" s="666"/>
      <c r="U135" s="666"/>
    </row>
    <row r="136" spans="2:21" ht="13.5" hidden="1" customHeight="1" x14ac:dyDescent="0.15">
      <c r="B136" s="552"/>
      <c r="C136" s="552"/>
      <c r="D136" s="557" t="str">
        <f t="shared" si="13"/>
        <v/>
      </c>
      <c r="E136" s="554"/>
      <c r="F136" s="665" t="str">
        <f t="shared" si="14"/>
        <v/>
      </c>
      <c r="G136" s="665"/>
      <c r="H136" s="665"/>
      <c r="I136" s="665"/>
      <c r="J136" s="665"/>
      <c r="M136"/>
      <c r="N136" s="552"/>
      <c r="O136" s="558" t="str">
        <f t="shared" si="15"/>
        <v/>
      </c>
      <c r="P136" s="554"/>
      <c r="Q136" s="666" t="str">
        <f t="shared" si="16"/>
        <v/>
      </c>
      <c r="R136" s="666"/>
      <c r="S136" s="666"/>
      <c r="T136" s="666"/>
      <c r="U136" s="666"/>
    </row>
    <row r="137" spans="2:21" ht="13.5" hidden="1" customHeight="1" x14ac:dyDescent="0.15">
      <c r="B137" s="552"/>
      <c r="C137" s="552"/>
      <c r="D137" s="557" t="str">
        <f t="shared" si="13"/>
        <v/>
      </c>
      <c r="E137" s="554"/>
      <c r="F137" s="665" t="str">
        <f t="shared" si="14"/>
        <v/>
      </c>
      <c r="G137" s="665"/>
      <c r="H137" s="665"/>
      <c r="I137" s="665"/>
      <c r="J137" s="665"/>
      <c r="M137"/>
      <c r="N137" s="552"/>
      <c r="O137" s="558" t="str">
        <f t="shared" si="15"/>
        <v/>
      </c>
      <c r="P137" s="554"/>
      <c r="Q137" s="666" t="str">
        <f t="shared" si="16"/>
        <v/>
      </c>
      <c r="R137" s="666"/>
      <c r="S137" s="666"/>
      <c r="T137" s="666"/>
      <c r="U137" s="666"/>
    </row>
    <row r="138" spans="2:21" ht="13.5" customHeight="1" x14ac:dyDescent="0.15">
      <c r="B138" s="552"/>
      <c r="C138" s="552"/>
      <c r="D138" s="554"/>
      <c r="E138" s="554"/>
      <c r="F138" s="550"/>
      <c r="G138" s="550"/>
      <c r="H138" s="550"/>
      <c r="I138" s="550"/>
      <c r="J138" s="550"/>
      <c r="M138" s="552"/>
      <c r="N138" s="552"/>
      <c r="O138" s="554"/>
      <c r="P138" s="554"/>
      <c r="Q138" s="550"/>
      <c r="R138" s="550"/>
      <c r="S138" s="550"/>
      <c r="T138" s="550"/>
      <c r="U138" s="550"/>
    </row>
    <row r="139" spans="2:21" ht="13.5" customHeight="1" x14ac:dyDescent="0.2">
      <c r="B139" s="552"/>
      <c r="C139" s="553" t="s">
        <v>1121</v>
      </c>
      <c r="D139" s="550" t="s">
        <v>1046</v>
      </c>
      <c r="E139" s="550"/>
      <c r="F139" s="550"/>
      <c r="G139" s="550"/>
      <c r="H139" s="550"/>
      <c r="I139" s="550"/>
      <c r="J139" s="550"/>
      <c r="M139" s="552"/>
      <c r="N139" s="553" t="s">
        <v>1121</v>
      </c>
      <c r="O139" s="559" t="s">
        <v>1064</v>
      </c>
      <c r="P139" s="559"/>
      <c r="Q139" s="550"/>
      <c r="R139" s="550"/>
      <c r="S139" s="550"/>
      <c r="T139" s="550"/>
      <c r="U139" s="550"/>
    </row>
    <row r="140" spans="2:21" ht="13.5" customHeight="1" x14ac:dyDescent="0.2">
      <c r="B140" s="552"/>
      <c r="C140" s="552"/>
      <c r="D140" s="670" t="str">
        <f>IF(C_出港日="","",C_出港日)</f>
        <v/>
      </c>
      <c r="E140" s="670"/>
      <c r="F140" s="670"/>
      <c r="G140" s="560" t="s">
        <v>13</v>
      </c>
      <c r="H140" s="671" t="str">
        <f>IF(C_帰港日="","",C_帰港日)</f>
        <v/>
      </c>
      <c r="I140" s="671"/>
      <c r="J140" s="671"/>
      <c r="M140" s="552"/>
      <c r="N140" s="552"/>
      <c r="O140" s="674" t="str">
        <f>IF(C_出港日="","",C_出港日)</f>
        <v/>
      </c>
      <c r="P140" s="674"/>
      <c r="Q140" s="674"/>
      <c r="R140" s="560" t="s">
        <v>13</v>
      </c>
      <c r="S140" s="676" t="str">
        <f>IF(C_帰港日="","",C_帰港日)</f>
        <v/>
      </c>
      <c r="T140" s="676"/>
      <c r="U140" s="676"/>
    </row>
    <row r="141" spans="2:21" ht="13.5" customHeight="1" x14ac:dyDescent="0.15">
      <c r="B141" s="552"/>
      <c r="C141" s="552"/>
      <c r="D141" s="554"/>
      <c r="E141" s="554"/>
      <c r="F141" s="550"/>
      <c r="G141" s="550"/>
      <c r="H141" s="550"/>
      <c r="I141" s="550"/>
      <c r="J141" s="550"/>
      <c r="M141" s="552"/>
      <c r="N141" s="552"/>
      <c r="O141" s="554"/>
      <c r="P141" s="554"/>
      <c r="Q141" s="550"/>
      <c r="R141" s="550"/>
      <c r="S141" s="550"/>
      <c r="T141" s="550"/>
      <c r="U141" s="550"/>
    </row>
    <row r="142" spans="2:21" ht="13.5" customHeight="1" x14ac:dyDescent="0.2">
      <c r="B142" s="552"/>
      <c r="C142" s="553" t="s">
        <v>1122</v>
      </c>
      <c r="D142" s="550" t="s">
        <v>1053</v>
      </c>
      <c r="E142" s="550"/>
      <c r="F142" s="550"/>
      <c r="G142" s="550"/>
      <c r="H142" s="550"/>
      <c r="I142" s="550"/>
      <c r="J142" s="550"/>
      <c r="M142" s="552"/>
      <c r="N142" s="553" t="s">
        <v>1122</v>
      </c>
      <c r="O142" s="559" t="s">
        <v>1124</v>
      </c>
      <c r="P142" s="559"/>
      <c r="Q142" s="550"/>
      <c r="R142" s="550"/>
      <c r="S142" s="550"/>
      <c r="T142" s="550"/>
      <c r="U142" s="550"/>
    </row>
    <row r="143" spans="2:21" ht="13.5" customHeight="1" x14ac:dyDescent="0.2">
      <c r="B143" s="552"/>
      <c r="C143" s="552"/>
      <c r="D143" s="672" t="str">
        <f>IF(C_出港地_日本語="","",C_出港地_日本語)</f>
        <v/>
      </c>
      <c r="E143" s="672"/>
      <c r="F143" s="672"/>
      <c r="G143" s="560" t="s">
        <v>13</v>
      </c>
      <c r="H143" s="673" t="str">
        <f>IF(C_帰港地_日本語="","",C_帰港地_日本語)</f>
        <v/>
      </c>
      <c r="I143" s="673"/>
      <c r="J143" s="673"/>
      <c r="M143" s="552"/>
      <c r="N143" s="552"/>
      <c r="O143" s="675" t="str">
        <f>IF(C_出港地_英語="","",C_出港地_英語)</f>
        <v/>
      </c>
      <c r="P143" s="675"/>
      <c r="Q143" s="675"/>
      <c r="R143" s="560" t="s">
        <v>13</v>
      </c>
      <c r="S143" s="677" t="str">
        <f>IF(C_帰港地_英語="","",C_帰港地_英語)</f>
        <v/>
      </c>
      <c r="T143" s="677"/>
      <c r="U143" s="677"/>
    </row>
    <row r="144" spans="2:21" ht="13.5" customHeight="1" x14ac:dyDescent="0.15">
      <c r="B144" s="552"/>
      <c r="C144" s="552"/>
      <c r="D144" s="554"/>
      <c r="E144" s="554"/>
      <c r="F144" s="550"/>
      <c r="G144" s="550"/>
      <c r="H144" s="550"/>
      <c r="I144" s="550"/>
      <c r="J144" s="550"/>
      <c r="M144" s="552"/>
      <c r="N144" s="552"/>
      <c r="O144" s="554"/>
      <c r="P144" s="554"/>
      <c r="Q144" s="550"/>
      <c r="R144" s="550"/>
      <c r="S144" s="550"/>
      <c r="T144" s="550"/>
      <c r="U144" s="550"/>
    </row>
    <row r="145" spans="2:21" ht="13.5" customHeight="1" x14ac:dyDescent="0.15">
      <c r="B145" s="552"/>
      <c r="C145" s="553" t="s">
        <v>1123</v>
      </c>
      <c r="D145" s="554" t="s">
        <v>1047</v>
      </c>
      <c r="E145" s="554"/>
      <c r="F145" s="554"/>
      <c r="G145" s="550"/>
      <c r="H145" s="550"/>
      <c r="I145" s="550"/>
      <c r="J145" s="550"/>
      <c r="M145" s="552"/>
      <c r="N145" s="553" t="s">
        <v>1123</v>
      </c>
      <c r="O145" s="556" t="s">
        <v>1065</v>
      </c>
      <c r="P145" s="556"/>
      <c r="Q145" s="554"/>
      <c r="R145" s="550"/>
      <c r="S145" s="550"/>
      <c r="T145" s="550"/>
      <c r="U145" s="550"/>
    </row>
    <row r="146" spans="2:21" ht="40.5" customHeight="1" x14ac:dyDescent="0.15">
      <c r="B146" s="552"/>
      <c r="C146" s="552"/>
      <c r="D146" s="665" t="str">
        <f>IF(C_調査海域_日本語="","",C_調査海域_日本語)</f>
        <v/>
      </c>
      <c r="E146" s="665"/>
      <c r="F146" s="665"/>
      <c r="G146" s="665"/>
      <c r="H146" s="665"/>
      <c r="I146" s="665"/>
      <c r="J146" s="665"/>
      <c r="M146" s="552"/>
      <c r="N146" s="552"/>
      <c r="O146" s="666" t="str">
        <f>IF(C_調査海域_英語="","",C_調査海域_英語)</f>
        <v/>
      </c>
      <c r="P146" s="666"/>
      <c r="Q146" s="666"/>
      <c r="R146" s="666"/>
      <c r="S146" s="666"/>
      <c r="T146" s="666"/>
      <c r="U146" s="666"/>
    </row>
    <row r="147" spans="2:21" ht="13.5" customHeight="1" x14ac:dyDescent="0.15">
      <c r="B147" s="552"/>
      <c r="C147" s="552"/>
      <c r="D147" s="554"/>
      <c r="E147" s="554"/>
      <c r="F147" s="550"/>
      <c r="G147" s="550"/>
      <c r="H147" s="550"/>
      <c r="I147" s="550"/>
      <c r="J147" s="550"/>
      <c r="M147" s="552"/>
      <c r="N147" s="552"/>
      <c r="O147" s="554"/>
      <c r="P147" s="554"/>
      <c r="Q147" s="550"/>
      <c r="R147" s="550"/>
      <c r="S147" s="550"/>
      <c r="T147" s="550"/>
      <c r="U147" s="550"/>
    </row>
    <row r="148" spans="2:21" ht="13.5" customHeight="1" x14ac:dyDescent="0.15">
      <c r="B148" s="552"/>
      <c r="C148" s="548" t="s">
        <v>1048</v>
      </c>
      <c r="D148" s="554" t="s">
        <v>1049</v>
      </c>
      <c r="E148" s="554"/>
      <c r="F148" s="554"/>
      <c r="G148" s="550"/>
      <c r="H148" s="550"/>
      <c r="I148" s="550"/>
      <c r="J148" s="550"/>
      <c r="M148" s="552"/>
      <c r="N148" s="548" t="s">
        <v>1048</v>
      </c>
      <c r="O148" s="556" t="s">
        <v>1066</v>
      </c>
      <c r="P148" s="556"/>
      <c r="Q148" s="554"/>
      <c r="R148" s="550"/>
      <c r="S148" s="550"/>
      <c r="T148" s="550"/>
      <c r="U148" s="550"/>
    </row>
    <row r="149" spans="2:21" ht="375" customHeight="1" x14ac:dyDescent="0.2">
      <c r="B149" s="552"/>
      <c r="C149" s="552"/>
      <c r="D149" s="668" t="s">
        <v>1085</v>
      </c>
      <c r="E149" s="668"/>
      <c r="F149" s="668"/>
      <c r="G149" s="668"/>
      <c r="H149" s="668"/>
      <c r="I149" s="668"/>
      <c r="J149" s="668"/>
      <c r="M149" s="552"/>
      <c r="N149" s="552"/>
      <c r="O149" s="669" t="s">
        <v>1086</v>
      </c>
      <c r="P149" s="669"/>
      <c r="Q149" s="669"/>
      <c r="R149" s="669"/>
      <c r="S149" s="669"/>
      <c r="T149" s="669"/>
      <c r="U149" s="669"/>
    </row>
    <row r="150" spans="2:21" x14ac:dyDescent="0.15">
      <c r="B150" s="552"/>
      <c r="C150" s="552"/>
      <c r="D150" s="554"/>
      <c r="E150" s="554"/>
      <c r="F150" s="550"/>
      <c r="G150" s="550"/>
      <c r="H150" s="550"/>
      <c r="I150" s="550"/>
      <c r="J150" s="550"/>
      <c r="M150" s="552"/>
      <c r="N150" s="552"/>
      <c r="O150" s="554"/>
      <c r="P150" s="554"/>
      <c r="Q150" s="550"/>
      <c r="R150" s="550"/>
      <c r="S150" s="550"/>
      <c r="T150" s="550"/>
      <c r="U150" s="550"/>
    </row>
    <row r="151" spans="2:21" ht="375" customHeight="1" x14ac:dyDescent="0.2">
      <c r="B151" s="552"/>
      <c r="C151" s="552"/>
      <c r="D151" s="668" t="s">
        <v>1125</v>
      </c>
      <c r="E151" s="668"/>
      <c r="F151" s="668"/>
      <c r="G151" s="668"/>
      <c r="H151" s="668"/>
      <c r="I151" s="668"/>
      <c r="J151" s="668"/>
      <c r="M151" s="552"/>
      <c r="N151" s="552"/>
      <c r="O151" s="669" t="s">
        <v>1126</v>
      </c>
      <c r="P151" s="669"/>
      <c r="Q151" s="669"/>
      <c r="R151" s="669"/>
      <c r="S151" s="669"/>
      <c r="T151" s="669"/>
      <c r="U151" s="669"/>
    </row>
    <row r="152" spans="2:21" x14ac:dyDescent="0.15">
      <c r="B152" s="552"/>
      <c r="C152" s="552"/>
      <c r="D152" s="554"/>
      <c r="E152" s="554"/>
      <c r="F152" s="550"/>
      <c r="G152" s="550"/>
      <c r="H152" s="550"/>
      <c r="I152" s="550"/>
      <c r="J152" s="550"/>
      <c r="M152" s="552"/>
      <c r="N152" s="552"/>
      <c r="O152" s="554"/>
      <c r="P152" s="554"/>
      <c r="Q152" s="550"/>
      <c r="R152" s="550"/>
      <c r="S152" s="550"/>
      <c r="T152" s="550"/>
      <c r="U152" s="550"/>
    </row>
    <row r="153" spans="2:21" x14ac:dyDescent="0.15">
      <c r="B153" s="548" t="s">
        <v>772</v>
      </c>
      <c r="C153" s="549" t="s">
        <v>1056</v>
      </c>
      <c r="D153" s="550"/>
      <c r="E153" s="550"/>
      <c r="F153" s="550"/>
      <c r="G153" s="550"/>
      <c r="H153" s="550"/>
      <c r="I153" s="550"/>
      <c r="J153" s="550"/>
      <c r="M153" s="548" t="s">
        <v>1055</v>
      </c>
      <c r="N153" s="551" t="s">
        <v>1067</v>
      </c>
      <c r="O153" s="550"/>
      <c r="P153" s="550"/>
      <c r="Q153" s="550"/>
      <c r="R153" s="550"/>
      <c r="S153" s="550"/>
      <c r="T153" s="550"/>
      <c r="U153" s="550"/>
    </row>
    <row r="154" spans="2:21" ht="13.5" customHeight="1" x14ac:dyDescent="0.15">
      <c r="B154" s="552"/>
      <c r="C154" s="552"/>
      <c r="D154" s="678" t="str">
        <f>IF(C_調査概要_日本語="","",C_調査概要_日本語)</f>
        <v/>
      </c>
      <c r="E154" s="678"/>
      <c r="F154" s="678"/>
      <c r="G154" s="678"/>
      <c r="H154" s="678"/>
      <c r="I154" s="678"/>
      <c r="J154" s="678"/>
      <c r="M154"/>
      <c r="N154" s="552"/>
      <c r="O154" s="679" t="str">
        <f>IF(C_調査概要_英語="","",C_調査概要_英語)</f>
        <v/>
      </c>
      <c r="P154" s="679"/>
      <c r="Q154" s="679"/>
      <c r="R154" s="679"/>
      <c r="S154" s="679"/>
      <c r="T154" s="679"/>
      <c r="U154" s="679"/>
    </row>
    <row r="155" spans="2:21" x14ac:dyDescent="0.15">
      <c r="B155"/>
      <c r="C155"/>
      <c r="D155" s="678"/>
      <c r="E155" s="678"/>
      <c r="F155" s="678"/>
      <c r="G155" s="678"/>
      <c r="H155" s="678"/>
      <c r="I155" s="678"/>
      <c r="J155" s="678"/>
      <c r="M155"/>
      <c r="N155"/>
      <c r="O155" s="679"/>
      <c r="P155" s="679"/>
      <c r="Q155" s="679"/>
      <c r="R155" s="679"/>
      <c r="S155" s="679"/>
      <c r="T155" s="679"/>
      <c r="U155" s="679"/>
    </row>
    <row r="156" spans="2:21" x14ac:dyDescent="0.15">
      <c r="B156"/>
      <c r="C156"/>
      <c r="D156" s="678"/>
      <c r="E156" s="678"/>
      <c r="F156" s="678"/>
      <c r="G156" s="678"/>
      <c r="H156" s="678"/>
      <c r="I156" s="678"/>
      <c r="J156" s="678"/>
      <c r="M156"/>
      <c r="N156"/>
      <c r="O156" s="679"/>
      <c r="P156" s="679"/>
      <c r="Q156" s="679"/>
      <c r="R156" s="679"/>
      <c r="S156" s="679"/>
      <c r="T156" s="679"/>
      <c r="U156" s="679"/>
    </row>
    <row r="157" spans="2:21" x14ac:dyDescent="0.15">
      <c r="B157"/>
      <c r="C157"/>
      <c r="D157" s="678"/>
      <c r="E157" s="678"/>
      <c r="F157" s="678"/>
      <c r="G157" s="678"/>
      <c r="H157" s="678"/>
      <c r="I157" s="678"/>
      <c r="J157" s="678"/>
      <c r="M157"/>
      <c r="N157"/>
      <c r="O157" s="679"/>
      <c r="P157" s="679"/>
      <c r="Q157" s="679"/>
      <c r="R157" s="679"/>
      <c r="S157" s="679"/>
      <c r="T157" s="679"/>
      <c r="U157" s="679"/>
    </row>
    <row r="158" spans="2:21" x14ac:dyDescent="0.15">
      <c r="B158"/>
      <c r="C158"/>
      <c r="D158" s="678"/>
      <c r="E158" s="678"/>
      <c r="F158" s="678"/>
      <c r="G158" s="678"/>
      <c r="H158" s="678"/>
      <c r="I158" s="678"/>
      <c r="J158" s="678"/>
      <c r="M158"/>
      <c r="N158"/>
      <c r="O158" s="679"/>
      <c r="P158" s="679"/>
      <c r="Q158" s="679"/>
      <c r="R158" s="679"/>
      <c r="S158" s="679"/>
      <c r="T158" s="679"/>
      <c r="U158" s="679"/>
    </row>
    <row r="159" spans="2:21" x14ac:dyDescent="0.15">
      <c r="B159"/>
      <c r="C159"/>
      <c r="D159" s="678"/>
      <c r="E159" s="678"/>
      <c r="F159" s="678"/>
      <c r="G159" s="678"/>
      <c r="H159" s="678"/>
      <c r="I159" s="678"/>
      <c r="J159" s="678"/>
      <c r="M159"/>
      <c r="N159"/>
      <c r="O159" s="679"/>
      <c r="P159" s="679"/>
      <c r="Q159" s="679"/>
      <c r="R159" s="679"/>
      <c r="S159" s="679"/>
      <c r="T159" s="679"/>
      <c r="U159" s="679"/>
    </row>
    <row r="160" spans="2:21" x14ac:dyDescent="0.15">
      <c r="B160"/>
      <c r="C160"/>
      <c r="D160" s="678"/>
      <c r="E160" s="678"/>
      <c r="F160" s="678"/>
      <c r="G160" s="678"/>
      <c r="H160" s="678"/>
      <c r="I160" s="678"/>
      <c r="J160" s="678"/>
      <c r="M160"/>
      <c r="N160"/>
      <c r="O160" s="679"/>
      <c r="P160" s="679"/>
      <c r="Q160" s="679"/>
      <c r="R160" s="679"/>
      <c r="S160" s="679"/>
      <c r="T160" s="679"/>
      <c r="U160" s="679"/>
    </row>
    <row r="161" spans="2:21" x14ac:dyDescent="0.15">
      <c r="B161"/>
      <c r="C161"/>
      <c r="D161" s="678"/>
      <c r="E161" s="678"/>
      <c r="F161" s="678"/>
      <c r="G161" s="678"/>
      <c r="H161" s="678"/>
      <c r="I161" s="678"/>
      <c r="J161" s="678"/>
      <c r="M161"/>
      <c r="N161"/>
      <c r="O161" s="679"/>
      <c r="P161" s="679"/>
      <c r="Q161" s="679"/>
      <c r="R161" s="679"/>
      <c r="S161" s="679"/>
      <c r="T161" s="679"/>
      <c r="U161" s="679"/>
    </row>
    <row r="162" spans="2:21" x14ac:dyDescent="0.15">
      <c r="B162"/>
      <c r="C162"/>
      <c r="D162" s="678"/>
      <c r="E162" s="678"/>
      <c r="F162" s="678"/>
      <c r="G162" s="678"/>
      <c r="H162" s="678"/>
      <c r="I162" s="678"/>
      <c r="J162" s="678"/>
      <c r="M162"/>
      <c r="N162"/>
      <c r="O162" s="679"/>
      <c r="P162" s="679"/>
      <c r="Q162" s="679"/>
      <c r="R162" s="679"/>
      <c r="S162" s="679"/>
      <c r="T162" s="679"/>
      <c r="U162" s="679"/>
    </row>
    <row r="163" spans="2:21" x14ac:dyDescent="0.15">
      <c r="B163"/>
      <c r="C163"/>
      <c r="D163" s="678"/>
      <c r="E163" s="678"/>
      <c r="F163" s="678"/>
      <c r="G163" s="678"/>
      <c r="H163" s="678"/>
      <c r="I163" s="678"/>
      <c r="J163" s="678"/>
      <c r="M163"/>
      <c r="N163"/>
      <c r="O163" s="679"/>
      <c r="P163" s="679"/>
      <c r="Q163" s="679"/>
      <c r="R163" s="679"/>
      <c r="S163" s="679"/>
      <c r="T163" s="679"/>
      <c r="U163" s="679"/>
    </row>
    <row r="164" spans="2:21" x14ac:dyDescent="0.15">
      <c r="B164"/>
      <c r="C164"/>
      <c r="D164" s="678"/>
      <c r="E164" s="678"/>
      <c r="F164" s="678"/>
      <c r="G164" s="678"/>
      <c r="H164" s="678"/>
      <c r="I164" s="678"/>
      <c r="J164" s="678"/>
      <c r="M164"/>
      <c r="N164"/>
      <c r="O164" s="679"/>
      <c r="P164" s="679"/>
      <c r="Q164" s="679"/>
      <c r="R164" s="679"/>
      <c r="S164" s="679"/>
      <c r="T164" s="679"/>
      <c r="U164" s="679"/>
    </row>
    <row r="165" spans="2:21" x14ac:dyDescent="0.15">
      <c r="B165"/>
      <c r="C165"/>
      <c r="D165" s="678"/>
      <c r="E165" s="678"/>
      <c r="F165" s="678"/>
      <c r="G165" s="678"/>
      <c r="H165" s="678"/>
      <c r="I165" s="678"/>
      <c r="J165" s="678"/>
      <c r="M165"/>
      <c r="N165"/>
      <c r="O165" s="679"/>
      <c r="P165" s="679"/>
      <c r="Q165" s="679"/>
      <c r="R165" s="679"/>
      <c r="S165" s="679"/>
      <c r="T165" s="679"/>
      <c r="U165" s="679"/>
    </row>
    <row r="166" spans="2:21" x14ac:dyDescent="0.15">
      <c r="B166"/>
      <c r="C166"/>
      <c r="D166" s="678"/>
      <c r="E166" s="678"/>
      <c r="F166" s="678"/>
      <c r="G166" s="678"/>
      <c r="H166" s="678"/>
      <c r="I166" s="678"/>
      <c r="J166" s="678"/>
      <c r="M166"/>
      <c r="N166"/>
      <c r="O166" s="679"/>
      <c r="P166" s="679"/>
      <c r="Q166" s="679"/>
      <c r="R166" s="679"/>
      <c r="S166" s="679"/>
      <c r="T166" s="679"/>
      <c r="U166" s="679"/>
    </row>
    <row r="167" spans="2:21" x14ac:dyDescent="0.15">
      <c r="B167"/>
      <c r="C167"/>
      <c r="D167" s="678"/>
      <c r="E167" s="678"/>
      <c r="F167" s="678"/>
      <c r="G167" s="678"/>
      <c r="H167" s="678"/>
      <c r="I167" s="678"/>
      <c r="J167" s="678"/>
      <c r="M167"/>
      <c r="N167"/>
      <c r="O167" s="679"/>
      <c r="P167" s="679"/>
      <c r="Q167" s="679"/>
      <c r="R167" s="679"/>
      <c r="S167" s="679"/>
      <c r="T167" s="679"/>
      <c r="U167" s="679"/>
    </row>
    <row r="168" spans="2:21" x14ac:dyDescent="0.15">
      <c r="B168"/>
      <c r="C168"/>
      <c r="D168" s="678"/>
      <c r="E168" s="678"/>
      <c r="F168" s="678"/>
      <c r="G168" s="678"/>
      <c r="H168" s="678"/>
      <c r="I168" s="678"/>
      <c r="J168" s="678"/>
      <c r="M168"/>
      <c r="N168"/>
      <c r="O168" s="679"/>
      <c r="P168" s="679"/>
      <c r="Q168" s="679"/>
      <c r="R168" s="679"/>
      <c r="S168" s="679"/>
      <c r="T168" s="679"/>
      <c r="U168" s="679"/>
    </row>
    <row r="169" spans="2:21" x14ac:dyDescent="0.15">
      <c r="B169"/>
      <c r="C169"/>
      <c r="D169" s="678"/>
      <c r="E169" s="678"/>
      <c r="F169" s="678"/>
      <c r="G169" s="678"/>
      <c r="H169" s="678"/>
      <c r="I169" s="678"/>
      <c r="J169" s="678"/>
      <c r="M169"/>
      <c r="N169"/>
      <c r="O169" s="679"/>
      <c r="P169" s="679"/>
      <c r="Q169" s="679"/>
      <c r="R169" s="679"/>
      <c r="S169" s="679"/>
      <c r="T169" s="679"/>
      <c r="U169" s="679"/>
    </row>
    <row r="170" spans="2:21" x14ac:dyDescent="0.15">
      <c r="B170"/>
      <c r="C170"/>
      <c r="D170" s="678"/>
      <c r="E170" s="678"/>
      <c r="F170" s="678"/>
      <c r="G170" s="678"/>
      <c r="H170" s="678"/>
      <c r="I170" s="678"/>
      <c r="J170" s="678"/>
      <c r="M170"/>
      <c r="N170"/>
      <c r="O170" s="679"/>
      <c r="P170" s="679"/>
      <c r="Q170" s="679"/>
      <c r="R170" s="679"/>
      <c r="S170" s="679"/>
      <c r="T170" s="679"/>
      <c r="U170" s="679"/>
    </row>
    <row r="171" spans="2:21" x14ac:dyDescent="0.15">
      <c r="B171"/>
      <c r="C171"/>
      <c r="D171" s="678"/>
      <c r="E171" s="678"/>
      <c r="F171" s="678"/>
      <c r="G171" s="678"/>
      <c r="H171" s="678"/>
      <c r="I171" s="678"/>
      <c r="J171" s="678"/>
      <c r="M171"/>
      <c r="N171"/>
      <c r="O171" s="679"/>
      <c r="P171" s="679"/>
      <c r="Q171" s="679"/>
      <c r="R171" s="679"/>
      <c r="S171" s="679"/>
      <c r="T171" s="679"/>
      <c r="U171" s="679"/>
    </row>
    <row r="172" spans="2:21" x14ac:dyDescent="0.15">
      <c r="B172"/>
      <c r="C172"/>
      <c r="D172" s="678"/>
      <c r="E172" s="678"/>
      <c r="F172" s="678"/>
      <c r="G172" s="678"/>
      <c r="H172" s="678"/>
      <c r="I172" s="678"/>
      <c r="J172" s="678"/>
      <c r="M172"/>
      <c r="N172"/>
      <c r="O172" s="679"/>
      <c r="P172" s="679"/>
      <c r="Q172" s="679"/>
      <c r="R172" s="679"/>
      <c r="S172" s="679"/>
      <c r="T172" s="679"/>
      <c r="U172" s="679"/>
    </row>
    <row r="173" spans="2:21" x14ac:dyDescent="0.15">
      <c r="B173"/>
      <c r="C173"/>
      <c r="D173" s="678"/>
      <c r="E173" s="678"/>
      <c r="F173" s="678"/>
      <c r="G173" s="678"/>
      <c r="H173" s="678"/>
      <c r="I173" s="678"/>
      <c r="J173" s="678"/>
      <c r="M173"/>
      <c r="N173"/>
      <c r="O173" s="679"/>
      <c r="P173" s="679"/>
      <c r="Q173" s="679"/>
      <c r="R173" s="679"/>
      <c r="S173" s="679"/>
      <c r="T173" s="679"/>
      <c r="U173" s="679"/>
    </row>
    <row r="174" spans="2:21" x14ac:dyDescent="0.15">
      <c r="B174"/>
      <c r="C174"/>
      <c r="D174" s="678"/>
      <c r="E174" s="678"/>
      <c r="F174" s="678"/>
      <c r="G174" s="678"/>
      <c r="H174" s="678"/>
      <c r="I174" s="678"/>
      <c r="J174" s="678"/>
      <c r="M174"/>
      <c r="N174"/>
      <c r="O174" s="679"/>
      <c r="P174" s="679"/>
      <c r="Q174" s="679"/>
      <c r="R174" s="679"/>
      <c r="S174" s="679"/>
      <c r="T174" s="679"/>
      <c r="U174" s="679"/>
    </row>
    <row r="175" spans="2:21" x14ac:dyDescent="0.15">
      <c r="B175"/>
      <c r="C175"/>
      <c r="D175" s="678"/>
      <c r="E175" s="678"/>
      <c r="F175" s="678"/>
      <c r="G175" s="678"/>
      <c r="H175" s="678"/>
      <c r="I175" s="678"/>
      <c r="J175" s="678"/>
      <c r="M175"/>
      <c r="N175"/>
      <c r="O175" s="679"/>
      <c r="P175" s="679"/>
      <c r="Q175" s="679"/>
      <c r="R175" s="679"/>
      <c r="S175" s="679"/>
      <c r="T175" s="679"/>
      <c r="U175" s="679"/>
    </row>
    <row r="176" spans="2:21" x14ac:dyDescent="0.15">
      <c r="B176"/>
      <c r="C176"/>
      <c r="D176" s="678"/>
      <c r="E176" s="678"/>
      <c r="F176" s="678"/>
      <c r="G176" s="678"/>
      <c r="H176" s="678"/>
      <c r="I176" s="678"/>
      <c r="J176" s="678"/>
      <c r="M176"/>
      <c r="N176"/>
      <c r="O176" s="679"/>
      <c r="P176" s="679"/>
      <c r="Q176" s="679"/>
      <c r="R176" s="679"/>
      <c r="S176" s="679"/>
      <c r="T176" s="679"/>
      <c r="U176" s="679"/>
    </row>
    <row r="177" spans="2:21" x14ac:dyDescent="0.15">
      <c r="B177"/>
      <c r="C177"/>
      <c r="D177" s="678"/>
      <c r="E177" s="678"/>
      <c r="F177" s="678"/>
      <c r="G177" s="678"/>
      <c r="H177" s="678"/>
      <c r="I177" s="678"/>
      <c r="J177" s="678"/>
      <c r="M177"/>
      <c r="N177"/>
      <c r="O177" s="679"/>
      <c r="P177" s="679"/>
      <c r="Q177" s="679"/>
      <c r="R177" s="679"/>
      <c r="S177" s="679"/>
      <c r="T177" s="679"/>
      <c r="U177" s="679"/>
    </row>
    <row r="178" spans="2:21" x14ac:dyDescent="0.15">
      <c r="B178"/>
      <c r="C178"/>
      <c r="D178" s="678"/>
      <c r="E178" s="678"/>
      <c r="F178" s="678"/>
      <c r="G178" s="678"/>
      <c r="H178" s="678"/>
      <c r="I178" s="678"/>
      <c r="J178" s="678"/>
      <c r="M178"/>
      <c r="N178"/>
      <c r="O178" s="679"/>
      <c r="P178" s="679"/>
      <c r="Q178" s="679"/>
      <c r="R178" s="679"/>
      <c r="S178" s="679"/>
      <c r="T178" s="679"/>
      <c r="U178" s="679"/>
    </row>
    <row r="179" spans="2:21" x14ac:dyDescent="0.15">
      <c r="B179"/>
      <c r="C179"/>
      <c r="D179" s="678"/>
      <c r="E179" s="678"/>
      <c r="F179" s="678"/>
      <c r="G179" s="678"/>
      <c r="H179" s="678"/>
      <c r="I179" s="678"/>
      <c r="J179" s="678"/>
      <c r="M179"/>
      <c r="N179"/>
      <c r="O179" s="679"/>
      <c r="P179" s="679"/>
      <c r="Q179" s="679"/>
      <c r="R179" s="679"/>
      <c r="S179" s="679"/>
      <c r="T179" s="679"/>
      <c r="U179" s="679"/>
    </row>
    <row r="180" spans="2:21" x14ac:dyDescent="0.15">
      <c r="B180"/>
      <c r="C180"/>
      <c r="D180" s="678"/>
      <c r="E180" s="678"/>
      <c r="F180" s="678"/>
      <c r="G180" s="678"/>
      <c r="H180" s="678"/>
      <c r="I180" s="678"/>
      <c r="J180" s="678"/>
      <c r="M180"/>
      <c r="N180"/>
      <c r="O180" s="679"/>
      <c r="P180" s="679"/>
      <c r="Q180" s="679"/>
      <c r="R180" s="679"/>
      <c r="S180" s="679"/>
      <c r="T180" s="679"/>
      <c r="U180" s="679"/>
    </row>
    <row r="181" spans="2:21" x14ac:dyDescent="0.15">
      <c r="B181"/>
      <c r="C181"/>
      <c r="D181" s="678"/>
      <c r="E181" s="678"/>
      <c r="F181" s="678"/>
      <c r="G181" s="678"/>
      <c r="H181" s="678"/>
      <c r="I181" s="678"/>
      <c r="J181" s="678"/>
      <c r="M181"/>
      <c r="N181"/>
      <c r="O181" s="679"/>
      <c r="P181" s="679"/>
      <c r="Q181" s="679"/>
      <c r="R181" s="679"/>
      <c r="S181" s="679"/>
      <c r="T181" s="679"/>
      <c r="U181" s="679"/>
    </row>
    <row r="182" spans="2:21" x14ac:dyDescent="0.15">
      <c r="B182"/>
      <c r="C182"/>
      <c r="D182" s="678"/>
      <c r="E182" s="678"/>
      <c r="F182" s="678"/>
      <c r="G182" s="678"/>
      <c r="H182" s="678"/>
      <c r="I182" s="678"/>
      <c r="J182" s="678"/>
      <c r="M182"/>
      <c r="N182"/>
      <c r="O182" s="679"/>
      <c r="P182" s="679"/>
      <c r="Q182" s="679"/>
      <c r="R182" s="679"/>
      <c r="S182" s="679"/>
      <c r="T182" s="679"/>
      <c r="U182" s="679"/>
    </row>
    <row r="183" spans="2:21" x14ac:dyDescent="0.15">
      <c r="B183"/>
      <c r="C183"/>
      <c r="D183" s="678"/>
      <c r="E183" s="678"/>
      <c r="F183" s="678"/>
      <c r="G183" s="678"/>
      <c r="H183" s="678"/>
      <c r="I183" s="678"/>
      <c r="J183" s="678"/>
      <c r="M183"/>
      <c r="N183"/>
      <c r="O183" s="679"/>
      <c r="P183" s="679"/>
      <c r="Q183" s="679"/>
      <c r="R183" s="679"/>
      <c r="S183" s="679"/>
      <c r="T183" s="679"/>
      <c r="U183" s="679"/>
    </row>
    <row r="184" spans="2:21" x14ac:dyDescent="0.15">
      <c r="B184"/>
      <c r="C184"/>
      <c r="D184" s="678"/>
      <c r="E184" s="678"/>
      <c r="F184" s="678"/>
      <c r="G184" s="678"/>
      <c r="H184" s="678"/>
      <c r="I184" s="678"/>
      <c r="J184" s="678"/>
      <c r="M184"/>
      <c r="N184"/>
      <c r="O184" s="679"/>
      <c r="P184" s="679"/>
      <c r="Q184" s="679"/>
      <c r="R184" s="679"/>
      <c r="S184" s="679"/>
      <c r="T184" s="679"/>
      <c r="U184" s="679"/>
    </row>
    <row r="185" spans="2:21" x14ac:dyDescent="0.15">
      <c r="B185"/>
      <c r="C185"/>
      <c r="D185" s="678"/>
      <c r="E185" s="678"/>
      <c r="F185" s="678"/>
      <c r="G185" s="678"/>
      <c r="H185" s="678"/>
      <c r="I185" s="678"/>
      <c r="J185" s="678"/>
      <c r="M185"/>
      <c r="N185"/>
      <c r="O185" s="679"/>
      <c r="P185" s="679"/>
      <c r="Q185" s="679"/>
      <c r="R185" s="679"/>
      <c r="S185" s="679"/>
      <c r="T185" s="679"/>
      <c r="U185" s="679"/>
    </row>
    <row r="186" spans="2:21" x14ac:dyDescent="0.15">
      <c r="B186"/>
      <c r="C186"/>
      <c r="D186" s="678"/>
      <c r="E186" s="678"/>
      <c r="F186" s="678"/>
      <c r="G186" s="678"/>
      <c r="H186" s="678"/>
      <c r="I186" s="678"/>
      <c r="J186" s="678"/>
      <c r="M186"/>
      <c r="N186"/>
      <c r="O186" s="679"/>
      <c r="P186" s="679"/>
      <c r="Q186" s="679"/>
      <c r="R186" s="679"/>
      <c r="S186" s="679"/>
      <c r="T186" s="679"/>
      <c r="U186" s="679"/>
    </row>
    <row r="187" spans="2:21" x14ac:dyDescent="0.15">
      <c r="B187"/>
      <c r="C187"/>
      <c r="D187" s="678"/>
      <c r="E187" s="678"/>
      <c r="F187" s="678"/>
      <c r="G187" s="678"/>
      <c r="H187" s="678"/>
      <c r="I187" s="678"/>
      <c r="J187" s="678"/>
      <c r="M187"/>
      <c r="N187"/>
      <c r="O187" s="679"/>
      <c r="P187" s="679"/>
      <c r="Q187" s="679"/>
      <c r="R187" s="679"/>
      <c r="S187" s="679"/>
      <c r="T187" s="679"/>
      <c r="U187" s="679"/>
    </row>
    <row r="188" spans="2:21" x14ac:dyDescent="0.15">
      <c r="B188"/>
      <c r="C188"/>
      <c r="D188" s="678"/>
      <c r="E188" s="678"/>
      <c r="F188" s="678"/>
      <c r="G188" s="678"/>
      <c r="H188" s="678"/>
      <c r="I188" s="678"/>
      <c r="J188" s="678"/>
      <c r="M188"/>
      <c r="N188"/>
      <c r="O188" s="679"/>
      <c r="P188" s="679"/>
      <c r="Q188" s="679"/>
      <c r="R188" s="679"/>
      <c r="S188" s="679"/>
      <c r="T188" s="679"/>
      <c r="U188" s="679"/>
    </row>
    <row r="189" spans="2:21" x14ac:dyDescent="0.15">
      <c r="B189"/>
      <c r="C189"/>
      <c r="D189" s="678"/>
      <c r="E189" s="678"/>
      <c r="F189" s="678"/>
      <c r="G189" s="678"/>
      <c r="H189" s="678"/>
      <c r="I189" s="678"/>
      <c r="J189" s="678"/>
      <c r="M189"/>
      <c r="N189"/>
      <c r="O189" s="679"/>
      <c r="P189" s="679"/>
      <c r="Q189" s="679"/>
      <c r="R189" s="679"/>
      <c r="S189" s="679"/>
      <c r="T189" s="679"/>
      <c r="U189" s="679"/>
    </row>
    <row r="190" spans="2:21" x14ac:dyDescent="0.15">
      <c r="B190"/>
      <c r="C190"/>
      <c r="D190" s="678"/>
      <c r="E190" s="678"/>
      <c r="F190" s="678"/>
      <c r="G190" s="678"/>
      <c r="H190" s="678"/>
      <c r="I190" s="678"/>
      <c r="J190" s="678"/>
      <c r="M190"/>
      <c r="N190"/>
      <c r="O190" s="679"/>
      <c r="P190" s="679"/>
      <c r="Q190" s="679"/>
      <c r="R190" s="679"/>
      <c r="S190" s="679"/>
      <c r="T190" s="679"/>
      <c r="U190" s="679"/>
    </row>
    <row r="191" spans="2:21" x14ac:dyDescent="0.15">
      <c r="B191"/>
      <c r="C191"/>
      <c r="D191" s="678"/>
      <c r="E191" s="678"/>
      <c r="F191" s="678"/>
      <c r="G191" s="678"/>
      <c r="H191" s="678"/>
      <c r="I191" s="678"/>
      <c r="J191" s="678"/>
      <c r="M191"/>
      <c r="N191"/>
      <c r="O191" s="679"/>
      <c r="P191" s="679"/>
      <c r="Q191" s="679"/>
      <c r="R191" s="679"/>
      <c r="S191" s="679"/>
      <c r="T191" s="679"/>
      <c r="U191" s="679"/>
    </row>
    <row r="192" spans="2:21" x14ac:dyDescent="0.15">
      <c r="B192"/>
      <c r="C192"/>
      <c r="D192" s="678"/>
      <c r="E192" s="678"/>
      <c r="F192" s="678"/>
      <c r="G192" s="678"/>
      <c r="H192" s="678"/>
      <c r="I192" s="678"/>
      <c r="J192" s="678"/>
      <c r="M192"/>
      <c r="N192"/>
      <c r="O192" s="679"/>
      <c r="P192" s="679"/>
      <c r="Q192" s="679"/>
      <c r="R192" s="679"/>
      <c r="S192" s="679"/>
      <c r="T192" s="679"/>
      <c r="U192" s="679"/>
    </row>
    <row r="193" spans="2:21" x14ac:dyDescent="0.15">
      <c r="B193"/>
      <c r="C193"/>
      <c r="D193" s="678"/>
      <c r="E193" s="678"/>
      <c r="F193" s="678"/>
      <c r="G193" s="678"/>
      <c r="H193" s="678"/>
      <c r="I193" s="678"/>
      <c r="J193" s="678"/>
      <c r="M193"/>
      <c r="N193"/>
      <c r="O193" s="679"/>
      <c r="P193" s="679"/>
      <c r="Q193" s="679"/>
      <c r="R193" s="679"/>
      <c r="S193" s="679"/>
      <c r="T193" s="679"/>
      <c r="U193" s="679"/>
    </row>
    <row r="194" spans="2:21" x14ac:dyDescent="0.15">
      <c r="B194"/>
      <c r="C194"/>
      <c r="D194" s="678"/>
      <c r="E194" s="678"/>
      <c r="F194" s="678"/>
      <c r="G194" s="678"/>
      <c r="H194" s="678"/>
      <c r="I194" s="678"/>
      <c r="J194" s="678"/>
      <c r="M194"/>
      <c r="N194"/>
      <c r="O194" s="679"/>
      <c r="P194" s="679"/>
      <c r="Q194" s="679"/>
      <c r="R194" s="679"/>
      <c r="S194" s="679"/>
      <c r="T194" s="679"/>
      <c r="U194" s="679"/>
    </row>
    <row r="195" spans="2:21" x14ac:dyDescent="0.15">
      <c r="B195"/>
      <c r="C195"/>
      <c r="D195" s="678"/>
      <c r="E195" s="678"/>
      <c r="F195" s="678"/>
      <c r="G195" s="678"/>
      <c r="H195" s="678"/>
      <c r="I195" s="678"/>
      <c r="J195" s="678"/>
      <c r="M195"/>
      <c r="N195"/>
      <c r="O195" s="679"/>
      <c r="P195" s="679"/>
      <c r="Q195" s="679"/>
      <c r="R195" s="679"/>
      <c r="S195" s="679"/>
      <c r="T195" s="679"/>
      <c r="U195" s="679"/>
    </row>
    <row r="196" spans="2:21" x14ac:dyDescent="0.15">
      <c r="B196"/>
      <c r="C196"/>
      <c r="D196" s="678"/>
      <c r="E196" s="678"/>
      <c r="F196" s="678"/>
      <c r="G196" s="678"/>
      <c r="H196" s="678"/>
      <c r="I196" s="678"/>
      <c r="J196" s="678"/>
      <c r="M196"/>
      <c r="N196"/>
      <c r="O196" s="679"/>
      <c r="P196" s="679"/>
      <c r="Q196" s="679"/>
      <c r="R196" s="679"/>
      <c r="S196" s="679"/>
      <c r="T196" s="679"/>
      <c r="U196" s="679"/>
    </row>
    <row r="197" spans="2:21" x14ac:dyDescent="0.15">
      <c r="B197"/>
      <c r="C197"/>
      <c r="D197" s="678"/>
      <c r="E197" s="678"/>
      <c r="F197" s="678"/>
      <c r="G197" s="678"/>
      <c r="H197" s="678"/>
      <c r="I197" s="678"/>
      <c r="J197" s="678"/>
      <c r="M197"/>
      <c r="N197"/>
      <c r="O197" s="679"/>
      <c r="P197" s="679"/>
      <c r="Q197" s="679"/>
      <c r="R197" s="679"/>
      <c r="S197" s="679"/>
      <c r="T197" s="679"/>
      <c r="U197" s="679"/>
    </row>
    <row r="198" spans="2:21" x14ac:dyDescent="0.15">
      <c r="B198"/>
      <c r="C198"/>
      <c r="D198" s="678"/>
      <c r="E198" s="678"/>
      <c r="F198" s="678"/>
      <c r="G198" s="678"/>
      <c r="H198" s="678"/>
      <c r="I198" s="678"/>
      <c r="J198" s="678"/>
      <c r="M198"/>
      <c r="N198"/>
      <c r="O198" s="679"/>
      <c r="P198" s="679"/>
      <c r="Q198" s="679"/>
      <c r="R198" s="679"/>
      <c r="S198" s="679"/>
      <c r="T198" s="679"/>
      <c r="U198" s="679"/>
    </row>
    <row r="199" spans="2:21" x14ac:dyDescent="0.15">
      <c r="B199"/>
      <c r="C199"/>
      <c r="D199" s="678"/>
      <c r="E199" s="678"/>
      <c r="F199" s="678"/>
      <c r="G199" s="678"/>
      <c r="H199" s="678"/>
      <c r="I199" s="678"/>
      <c r="J199" s="678"/>
      <c r="M199"/>
      <c r="N199"/>
      <c r="O199" s="679"/>
      <c r="P199" s="679"/>
      <c r="Q199" s="679"/>
      <c r="R199" s="679"/>
      <c r="S199" s="679"/>
      <c r="T199" s="679"/>
      <c r="U199" s="679"/>
    </row>
    <row r="200" spans="2:21" x14ac:dyDescent="0.15">
      <c r="B200"/>
      <c r="C200"/>
      <c r="D200" s="678"/>
      <c r="E200" s="678"/>
      <c r="F200" s="678"/>
      <c r="G200" s="678"/>
      <c r="H200" s="678"/>
      <c r="I200" s="678"/>
      <c r="J200" s="678"/>
      <c r="M200"/>
      <c r="N200"/>
      <c r="O200" s="679"/>
      <c r="P200" s="679"/>
      <c r="Q200" s="679"/>
      <c r="R200" s="679"/>
      <c r="S200" s="679"/>
      <c r="T200" s="679"/>
      <c r="U200" s="679"/>
    </row>
    <row r="201" spans="2:21" x14ac:dyDescent="0.15">
      <c r="B201"/>
      <c r="C201"/>
      <c r="D201" s="678"/>
      <c r="E201" s="678"/>
      <c r="F201" s="678"/>
      <c r="G201" s="678"/>
      <c r="H201" s="678"/>
      <c r="I201" s="678"/>
      <c r="J201" s="678"/>
      <c r="M201"/>
      <c r="N201"/>
      <c r="O201" s="679"/>
      <c r="P201" s="679"/>
      <c r="Q201" s="679"/>
      <c r="R201" s="679"/>
      <c r="S201" s="679"/>
      <c r="T201" s="679"/>
      <c r="U201" s="679"/>
    </row>
    <row r="202" spans="2:21" x14ac:dyDescent="0.15">
      <c r="B202"/>
      <c r="C202"/>
      <c r="D202" s="678"/>
      <c r="E202" s="678"/>
      <c r="F202" s="678"/>
      <c r="G202" s="678"/>
      <c r="H202" s="678"/>
      <c r="I202" s="678"/>
      <c r="J202" s="678"/>
      <c r="M202"/>
      <c r="N202"/>
      <c r="O202" s="679"/>
      <c r="P202" s="679"/>
      <c r="Q202" s="679"/>
      <c r="R202" s="679"/>
      <c r="S202" s="679"/>
      <c r="T202" s="679"/>
      <c r="U202" s="679"/>
    </row>
    <row r="203" spans="2:21" x14ac:dyDescent="0.15">
      <c r="B203"/>
      <c r="C203"/>
      <c r="D203" s="678"/>
      <c r="E203" s="678"/>
      <c r="F203" s="678"/>
      <c r="G203" s="678"/>
      <c r="H203" s="678"/>
      <c r="I203" s="678"/>
      <c r="J203" s="678"/>
      <c r="M203"/>
      <c r="N203"/>
      <c r="O203" s="679"/>
      <c r="P203" s="679"/>
      <c r="Q203" s="679"/>
      <c r="R203" s="679"/>
      <c r="S203" s="679"/>
      <c r="T203" s="679"/>
      <c r="U203" s="679"/>
    </row>
    <row r="204" spans="2:21" x14ac:dyDescent="0.15">
      <c r="B204"/>
      <c r="C204"/>
      <c r="D204"/>
      <c r="E204"/>
      <c r="M204"/>
      <c r="N204"/>
      <c r="O204"/>
      <c r="P204"/>
    </row>
    <row r="205" spans="2:21" x14ac:dyDescent="0.15">
      <c r="B205"/>
      <c r="C205"/>
      <c r="D205"/>
      <c r="E205"/>
      <c r="M205"/>
      <c r="N205"/>
      <c r="O205"/>
      <c r="P205"/>
    </row>
    <row r="206" spans="2:21" x14ac:dyDescent="0.15">
      <c r="B206"/>
      <c r="C206"/>
      <c r="D206"/>
      <c r="E206"/>
      <c r="M206"/>
      <c r="N206"/>
      <c r="O206"/>
      <c r="P206"/>
    </row>
    <row r="207" spans="2:21" x14ac:dyDescent="0.15">
      <c r="B207"/>
      <c r="C207"/>
      <c r="D207"/>
      <c r="E207"/>
      <c r="M207"/>
      <c r="N207"/>
      <c r="O207"/>
      <c r="P207"/>
    </row>
    <row r="208" spans="2:21" x14ac:dyDescent="0.15">
      <c r="B208"/>
      <c r="C208"/>
      <c r="D208"/>
      <c r="E208"/>
      <c r="M208"/>
      <c r="N208"/>
      <c r="O208"/>
      <c r="P208"/>
    </row>
    <row r="209" spans="2:16" x14ac:dyDescent="0.15">
      <c r="B209"/>
      <c r="C209"/>
      <c r="D209"/>
      <c r="E209"/>
      <c r="M209"/>
      <c r="N209"/>
      <c r="O209"/>
      <c r="P209"/>
    </row>
    <row r="210" spans="2:16" x14ac:dyDescent="0.15">
      <c r="B210"/>
      <c r="C210"/>
      <c r="D210"/>
      <c r="E210"/>
      <c r="M210"/>
      <c r="N210"/>
      <c r="O210"/>
      <c r="P210"/>
    </row>
    <row r="211" spans="2:16" x14ac:dyDescent="0.15">
      <c r="B211"/>
      <c r="C211"/>
      <c r="D211"/>
      <c r="E211"/>
      <c r="M211"/>
      <c r="N211"/>
      <c r="O211"/>
      <c r="P211"/>
    </row>
    <row r="212" spans="2:16" x14ac:dyDescent="0.15">
      <c r="B212"/>
      <c r="C212"/>
      <c r="D212"/>
      <c r="E212"/>
      <c r="M212"/>
      <c r="N212"/>
      <c r="O212"/>
      <c r="P212"/>
    </row>
    <row r="213" spans="2:16" x14ac:dyDescent="0.15">
      <c r="B213"/>
      <c r="C213"/>
      <c r="D213"/>
      <c r="E213"/>
      <c r="M213"/>
      <c r="N213"/>
      <c r="O213"/>
      <c r="P213"/>
    </row>
    <row r="214" spans="2:16" x14ac:dyDescent="0.15">
      <c r="B214"/>
      <c r="C214"/>
      <c r="D214"/>
      <c r="E214"/>
      <c r="M214"/>
      <c r="N214"/>
      <c r="O214"/>
      <c r="P214"/>
    </row>
    <row r="215" spans="2:16" x14ac:dyDescent="0.15">
      <c r="B215"/>
      <c r="C215"/>
      <c r="D215"/>
      <c r="E215"/>
      <c r="M215"/>
      <c r="N215"/>
      <c r="O215"/>
      <c r="P215"/>
    </row>
    <row r="216" spans="2:16" x14ac:dyDescent="0.15">
      <c r="B216"/>
      <c r="C216"/>
      <c r="D216"/>
      <c r="E216"/>
      <c r="M216"/>
      <c r="N216"/>
      <c r="O216"/>
      <c r="P216"/>
    </row>
    <row r="217" spans="2:16" x14ac:dyDescent="0.15">
      <c r="B217"/>
      <c r="C217"/>
      <c r="D217"/>
      <c r="E217"/>
      <c r="M217"/>
      <c r="N217"/>
      <c r="O217"/>
      <c r="P217"/>
    </row>
    <row r="218" spans="2:16" x14ac:dyDescent="0.15">
      <c r="B218"/>
      <c r="C218"/>
      <c r="D218"/>
      <c r="E218"/>
      <c r="M218"/>
      <c r="N218"/>
      <c r="O218"/>
      <c r="P218"/>
    </row>
    <row r="219" spans="2:16" x14ac:dyDescent="0.15">
      <c r="B219"/>
      <c r="C219"/>
      <c r="D219"/>
      <c r="E219"/>
      <c r="M219"/>
      <c r="N219"/>
      <c r="O219"/>
      <c r="P219"/>
    </row>
    <row r="220" spans="2:16" x14ac:dyDescent="0.15">
      <c r="B220"/>
      <c r="C220"/>
      <c r="D220"/>
      <c r="E220"/>
      <c r="M220"/>
      <c r="N220"/>
      <c r="O220"/>
      <c r="P220"/>
    </row>
    <row r="221" spans="2:16" x14ac:dyDescent="0.15">
      <c r="B221"/>
      <c r="C221"/>
      <c r="D221"/>
      <c r="E221"/>
      <c r="M221"/>
      <c r="N221"/>
      <c r="O221"/>
      <c r="P221"/>
    </row>
    <row r="222" spans="2:16" x14ac:dyDescent="0.15">
      <c r="B222"/>
      <c r="C222"/>
      <c r="D222"/>
      <c r="E222"/>
      <c r="M222"/>
      <c r="N222"/>
      <c r="O222"/>
      <c r="P222"/>
    </row>
    <row r="223" spans="2:16" x14ac:dyDescent="0.15">
      <c r="B223"/>
      <c r="C223"/>
      <c r="D223"/>
      <c r="E223"/>
      <c r="M223"/>
      <c r="N223"/>
      <c r="O223"/>
      <c r="P223"/>
    </row>
    <row r="224" spans="2:16" x14ac:dyDescent="0.15">
      <c r="B224"/>
      <c r="C224"/>
      <c r="D224"/>
      <c r="E224"/>
      <c r="M224"/>
      <c r="N224"/>
      <c r="O224"/>
      <c r="P224"/>
    </row>
    <row r="225" spans="2:16" x14ac:dyDescent="0.15">
      <c r="B225"/>
      <c r="C225"/>
      <c r="D225"/>
      <c r="E225"/>
      <c r="M225"/>
      <c r="N225"/>
      <c r="O225"/>
      <c r="P225"/>
    </row>
    <row r="226" spans="2:16" x14ac:dyDescent="0.15">
      <c r="B226"/>
      <c r="C226"/>
      <c r="D226"/>
      <c r="E226"/>
      <c r="M226"/>
      <c r="N226"/>
      <c r="O226"/>
      <c r="P226"/>
    </row>
    <row r="227" spans="2:16" x14ac:dyDescent="0.15">
      <c r="B227"/>
      <c r="C227"/>
      <c r="D227"/>
      <c r="E227"/>
      <c r="M227"/>
      <c r="N227"/>
      <c r="O227"/>
      <c r="P227"/>
    </row>
    <row r="228" spans="2:16" x14ac:dyDescent="0.15">
      <c r="B228"/>
      <c r="C228"/>
      <c r="D228"/>
      <c r="E228"/>
      <c r="M228"/>
      <c r="N228"/>
      <c r="O228"/>
      <c r="P228"/>
    </row>
    <row r="229" spans="2:16" x14ac:dyDescent="0.15">
      <c r="B229"/>
      <c r="C229"/>
      <c r="D229"/>
      <c r="E229"/>
      <c r="M229"/>
      <c r="N229"/>
      <c r="O229"/>
      <c r="P229"/>
    </row>
    <row r="230" spans="2:16" x14ac:dyDescent="0.15">
      <c r="B230"/>
      <c r="C230"/>
      <c r="D230"/>
      <c r="E230"/>
      <c r="M230"/>
      <c r="N230"/>
      <c r="O230"/>
      <c r="P230"/>
    </row>
    <row r="231" spans="2:16" x14ac:dyDescent="0.15">
      <c r="B231"/>
      <c r="C231"/>
      <c r="D231"/>
      <c r="E231"/>
      <c r="M231"/>
      <c r="N231"/>
      <c r="O231"/>
      <c r="P231"/>
    </row>
    <row r="232" spans="2:16" x14ac:dyDescent="0.15">
      <c r="B232"/>
      <c r="C232"/>
      <c r="D232"/>
      <c r="E232"/>
      <c r="M232"/>
      <c r="N232"/>
      <c r="O232"/>
      <c r="P232"/>
    </row>
    <row r="233" spans="2:16" x14ac:dyDescent="0.15">
      <c r="B233"/>
      <c r="C233"/>
      <c r="D233"/>
      <c r="E233"/>
      <c r="M233"/>
      <c r="N233"/>
      <c r="O233"/>
      <c r="P233"/>
    </row>
    <row r="234" spans="2:16" x14ac:dyDescent="0.15">
      <c r="B234"/>
      <c r="C234"/>
      <c r="D234"/>
      <c r="E234"/>
      <c r="M234"/>
      <c r="N234"/>
      <c r="O234"/>
      <c r="P234"/>
    </row>
    <row r="235" spans="2:16" x14ac:dyDescent="0.15">
      <c r="B235"/>
      <c r="C235"/>
      <c r="D235"/>
      <c r="E235"/>
      <c r="M235"/>
      <c r="N235"/>
      <c r="O235"/>
      <c r="P235"/>
    </row>
    <row r="236" spans="2:16" x14ac:dyDescent="0.15">
      <c r="B236"/>
      <c r="C236"/>
      <c r="D236"/>
      <c r="E236"/>
      <c r="M236"/>
      <c r="N236"/>
      <c r="O236"/>
      <c r="P236"/>
    </row>
    <row r="237" spans="2:16" x14ac:dyDescent="0.15">
      <c r="B237"/>
      <c r="C237"/>
      <c r="D237"/>
      <c r="E237"/>
      <c r="M237"/>
      <c r="N237"/>
      <c r="O237"/>
      <c r="P237"/>
    </row>
    <row r="238" spans="2:16" x14ac:dyDescent="0.15">
      <c r="B238"/>
      <c r="C238"/>
      <c r="D238"/>
      <c r="E238"/>
      <c r="M238"/>
      <c r="N238"/>
      <c r="O238"/>
      <c r="P238"/>
    </row>
    <row r="239" spans="2:16" x14ac:dyDescent="0.15">
      <c r="B239"/>
      <c r="C239"/>
      <c r="D239"/>
      <c r="E239"/>
      <c r="M239"/>
      <c r="N239"/>
      <c r="O239"/>
      <c r="P239"/>
    </row>
    <row r="240" spans="2:16" x14ac:dyDescent="0.15">
      <c r="B240"/>
      <c r="C240"/>
      <c r="D240"/>
      <c r="E240"/>
      <c r="M240"/>
      <c r="N240"/>
      <c r="O240"/>
      <c r="P240"/>
    </row>
    <row r="241" spans="2:16" x14ac:dyDescent="0.15">
      <c r="B241"/>
      <c r="C241"/>
      <c r="D241"/>
      <c r="E241"/>
      <c r="M241"/>
      <c r="N241"/>
      <c r="O241"/>
      <c r="P241"/>
    </row>
    <row r="242" spans="2:16" x14ac:dyDescent="0.15">
      <c r="B242"/>
      <c r="C242"/>
      <c r="D242"/>
      <c r="E242"/>
      <c r="M242"/>
      <c r="N242"/>
      <c r="O242"/>
      <c r="P242"/>
    </row>
    <row r="243" spans="2:16" x14ac:dyDescent="0.15">
      <c r="B243"/>
      <c r="C243"/>
      <c r="D243"/>
      <c r="E243"/>
      <c r="M243"/>
      <c r="N243"/>
      <c r="O243"/>
      <c r="P243"/>
    </row>
    <row r="244" spans="2:16" x14ac:dyDescent="0.15">
      <c r="B244"/>
      <c r="C244"/>
      <c r="D244"/>
      <c r="E244"/>
      <c r="M244"/>
      <c r="N244"/>
      <c r="O244"/>
      <c r="P244"/>
    </row>
    <row r="245" spans="2:16" x14ac:dyDescent="0.15">
      <c r="B245"/>
      <c r="C245"/>
      <c r="D245"/>
      <c r="E245"/>
      <c r="M245"/>
      <c r="N245"/>
      <c r="O245"/>
      <c r="P245"/>
    </row>
    <row r="246" spans="2:16" x14ac:dyDescent="0.15">
      <c r="B246"/>
      <c r="C246"/>
      <c r="D246"/>
      <c r="E246"/>
      <c r="M246"/>
      <c r="N246"/>
      <c r="O246"/>
      <c r="P246"/>
    </row>
    <row r="247" spans="2:16" x14ac:dyDescent="0.15">
      <c r="B247"/>
      <c r="C247"/>
      <c r="D247"/>
      <c r="E247"/>
      <c r="M247"/>
      <c r="N247"/>
      <c r="O247"/>
      <c r="P247"/>
    </row>
    <row r="248" spans="2:16" x14ac:dyDescent="0.15">
      <c r="B248"/>
      <c r="C248"/>
      <c r="D248"/>
      <c r="E248"/>
      <c r="M248"/>
      <c r="N248"/>
      <c r="O248"/>
      <c r="P248"/>
    </row>
    <row r="249" spans="2:16" x14ac:dyDescent="0.15">
      <c r="B249"/>
      <c r="C249"/>
      <c r="D249"/>
      <c r="E249"/>
      <c r="M249"/>
      <c r="N249"/>
      <c r="O249"/>
      <c r="P249"/>
    </row>
    <row r="250" spans="2:16" x14ac:dyDescent="0.15">
      <c r="B250"/>
      <c r="C250"/>
      <c r="D250"/>
      <c r="E250"/>
      <c r="M250"/>
      <c r="N250"/>
      <c r="O250"/>
      <c r="P250"/>
    </row>
    <row r="251" spans="2:16" x14ac:dyDescent="0.15">
      <c r="B251"/>
      <c r="C251"/>
      <c r="D251"/>
      <c r="E251"/>
      <c r="M251"/>
      <c r="N251"/>
      <c r="O251"/>
      <c r="P251"/>
    </row>
    <row r="252" spans="2:16" x14ac:dyDescent="0.15">
      <c r="B252"/>
      <c r="C252"/>
      <c r="D252"/>
      <c r="E252"/>
      <c r="M252"/>
      <c r="N252"/>
      <c r="O252"/>
      <c r="P252"/>
    </row>
    <row r="253" spans="2:16" x14ac:dyDescent="0.15">
      <c r="B253"/>
      <c r="C253"/>
      <c r="D253"/>
      <c r="E253"/>
      <c r="M253"/>
      <c r="N253"/>
      <c r="O253"/>
      <c r="P253"/>
    </row>
    <row r="254" spans="2:16" x14ac:dyDescent="0.15">
      <c r="B254"/>
      <c r="C254"/>
      <c r="D254"/>
      <c r="E254"/>
      <c r="M254"/>
      <c r="N254"/>
      <c r="O254"/>
      <c r="P254"/>
    </row>
    <row r="255" spans="2:16" x14ac:dyDescent="0.15">
      <c r="B255"/>
      <c r="C255"/>
      <c r="D255"/>
      <c r="E255"/>
      <c r="M255"/>
      <c r="N255"/>
      <c r="O255"/>
      <c r="P255"/>
    </row>
    <row r="256" spans="2:16" x14ac:dyDescent="0.15">
      <c r="B256"/>
      <c r="C256"/>
      <c r="D256"/>
      <c r="E256"/>
      <c r="M256"/>
      <c r="N256"/>
      <c r="O256"/>
      <c r="P256"/>
    </row>
    <row r="257" spans="2:16" x14ac:dyDescent="0.15">
      <c r="B257"/>
      <c r="C257"/>
      <c r="D257"/>
      <c r="E257"/>
      <c r="M257"/>
      <c r="N257"/>
      <c r="O257"/>
      <c r="P257"/>
    </row>
    <row r="258" spans="2:16" x14ac:dyDescent="0.15">
      <c r="B258"/>
      <c r="C258"/>
      <c r="D258"/>
      <c r="E258"/>
      <c r="M258"/>
      <c r="N258"/>
      <c r="O258"/>
      <c r="P258"/>
    </row>
    <row r="259" spans="2:16" x14ac:dyDescent="0.15">
      <c r="B259"/>
      <c r="C259"/>
      <c r="D259"/>
      <c r="E259"/>
      <c r="M259"/>
      <c r="N259"/>
      <c r="O259"/>
      <c r="P259"/>
    </row>
    <row r="260" spans="2:16" x14ac:dyDescent="0.15">
      <c r="B260"/>
      <c r="C260"/>
      <c r="D260"/>
      <c r="E260"/>
      <c r="M260"/>
      <c r="N260"/>
      <c r="O260"/>
      <c r="P260"/>
    </row>
    <row r="261" spans="2:16" x14ac:dyDescent="0.15">
      <c r="B261"/>
      <c r="C261"/>
      <c r="D261"/>
      <c r="E261"/>
      <c r="M261"/>
      <c r="N261"/>
      <c r="O261"/>
      <c r="P261"/>
    </row>
    <row r="262" spans="2:16" x14ac:dyDescent="0.15">
      <c r="B262"/>
      <c r="C262"/>
      <c r="D262"/>
      <c r="E262"/>
      <c r="M262"/>
      <c r="N262"/>
      <c r="O262"/>
      <c r="P262"/>
    </row>
    <row r="263" spans="2:16" x14ac:dyDescent="0.15">
      <c r="B263"/>
      <c r="C263"/>
      <c r="D263"/>
      <c r="E263"/>
      <c r="M263"/>
      <c r="N263"/>
      <c r="O263"/>
      <c r="P263"/>
    </row>
    <row r="264" spans="2:16" x14ac:dyDescent="0.15">
      <c r="B264"/>
      <c r="C264"/>
      <c r="D264"/>
      <c r="E264"/>
      <c r="M264"/>
      <c r="N264"/>
      <c r="O264"/>
      <c r="P264"/>
    </row>
    <row r="265" spans="2:16" x14ac:dyDescent="0.15">
      <c r="B265"/>
      <c r="C265"/>
      <c r="D265"/>
      <c r="E265"/>
      <c r="M265"/>
      <c r="N265"/>
      <c r="O265"/>
      <c r="P265"/>
    </row>
    <row r="266" spans="2:16" x14ac:dyDescent="0.15">
      <c r="B266"/>
      <c r="C266"/>
      <c r="D266"/>
      <c r="E266"/>
      <c r="M266"/>
      <c r="N266"/>
      <c r="O266"/>
      <c r="P266"/>
    </row>
    <row r="267" spans="2:16" x14ac:dyDescent="0.15">
      <c r="B267"/>
      <c r="C267"/>
      <c r="D267"/>
      <c r="E267"/>
      <c r="M267"/>
      <c r="N267"/>
      <c r="O267"/>
      <c r="P267"/>
    </row>
    <row r="268" spans="2:16" x14ac:dyDescent="0.15">
      <c r="B268"/>
      <c r="C268"/>
      <c r="D268"/>
      <c r="E268"/>
      <c r="M268"/>
      <c r="N268"/>
      <c r="O268"/>
      <c r="P268"/>
    </row>
    <row r="269" spans="2:16" x14ac:dyDescent="0.15">
      <c r="B269"/>
      <c r="C269"/>
      <c r="D269"/>
      <c r="E269"/>
      <c r="M269"/>
      <c r="N269"/>
      <c r="O269"/>
      <c r="P269"/>
    </row>
    <row r="270" spans="2:16" x14ac:dyDescent="0.15">
      <c r="B270"/>
      <c r="C270"/>
      <c r="D270"/>
      <c r="E270"/>
      <c r="M270"/>
      <c r="N270"/>
      <c r="O270"/>
      <c r="P270"/>
    </row>
    <row r="271" spans="2:16" x14ac:dyDescent="0.15">
      <c r="B271"/>
      <c r="C271"/>
      <c r="D271"/>
      <c r="E271"/>
      <c r="M271"/>
      <c r="N271"/>
      <c r="O271"/>
      <c r="P271"/>
    </row>
    <row r="272" spans="2:16" x14ac:dyDescent="0.15">
      <c r="B272"/>
      <c r="C272"/>
      <c r="D272"/>
      <c r="E272"/>
      <c r="M272"/>
      <c r="N272"/>
      <c r="O272"/>
      <c r="P272"/>
    </row>
    <row r="273" spans="2:16" x14ac:dyDescent="0.15">
      <c r="B273"/>
      <c r="C273"/>
      <c r="D273"/>
      <c r="E273"/>
      <c r="M273"/>
      <c r="N273"/>
      <c r="O273"/>
      <c r="P273"/>
    </row>
    <row r="274" spans="2:16" x14ac:dyDescent="0.15">
      <c r="B274"/>
      <c r="C274"/>
      <c r="D274"/>
      <c r="E274"/>
      <c r="M274"/>
      <c r="N274"/>
      <c r="O274"/>
      <c r="P274"/>
    </row>
    <row r="275" spans="2:16" x14ac:dyDescent="0.15">
      <c r="B275"/>
      <c r="C275"/>
      <c r="D275"/>
      <c r="E275"/>
      <c r="M275"/>
      <c r="N275"/>
      <c r="O275"/>
      <c r="P275"/>
    </row>
    <row r="276" spans="2:16" x14ac:dyDescent="0.15">
      <c r="B276"/>
      <c r="C276"/>
      <c r="D276"/>
      <c r="E276"/>
      <c r="M276"/>
      <c r="N276"/>
      <c r="O276"/>
      <c r="P276"/>
    </row>
    <row r="277" spans="2:16" x14ac:dyDescent="0.15">
      <c r="B277"/>
      <c r="C277"/>
      <c r="D277"/>
      <c r="E277"/>
      <c r="M277"/>
      <c r="N277"/>
      <c r="O277"/>
      <c r="P277"/>
    </row>
    <row r="278" spans="2:16" x14ac:dyDescent="0.15">
      <c r="B278"/>
      <c r="C278"/>
      <c r="D278"/>
      <c r="E278"/>
      <c r="M278"/>
      <c r="N278"/>
      <c r="O278"/>
      <c r="P278"/>
    </row>
    <row r="279" spans="2:16" x14ac:dyDescent="0.15">
      <c r="B279"/>
      <c r="C279"/>
      <c r="D279"/>
      <c r="E279"/>
      <c r="M279"/>
      <c r="N279"/>
      <c r="O279"/>
      <c r="P279"/>
    </row>
    <row r="280" spans="2:16" x14ac:dyDescent="0.15">
      <c r="B280"/>
      <c r="C280"/>
      <c r="D280"/>
      <c r="E280"/>
      <c r="M280"/>
      <c r="N280"/>
      <c r="O280"/>
      <c r="P280"/>
    </row>
    <row r="281" spans="2:16" x14ac:dyDescent="0.15">
      <c r="B281"/>
      <c r="C281"/>
      <c r="D281"/>
      <c r="E281"/>
      <c r="M281"/>
      <c r="N281"/>
      <c r="O281"/>
      <c r="P281"/>
    </row>
    <row r="282" spans="2:16" x14ac:dyDescent="0.15">
      <c r="B282"/>
      <c r="C282"/>
      <c r="D282"/>
      <c r="E282"/>
      <c r="M282"/>
      <c r="N282"/>
      <c r="O282"/>
      <c r="P282"/>
    </row>
    <row r="283" spans="2:16" x14ac:dyDescent="0.15">
      <c r="B283"/>
      <c r="C283"/>
      <c r="D283"/>
      <c r="E283"/>
      <c r="M283"/>
      <c r="N283"/>
      <c r="O283"/>
      <c r="P283"/>
    </row>
    <row r="284" spans="2:16" x14ac:dyDescent="0.15">
      <c r="B284"/>
      <c r="C284"/>
      <c r="D284"/>
      <c r="E284"/>
      <c r="M284"/>
      <c r="N284"/>
      <c r="O284"/>
      <c r="P284"/>
    </row>
    <row r="285" spans="2:16" x14ac:dyDescent="0.15">
      <c r="B285"/>
      <c r="C285"/>
      <c r="D285"/>
      <c r="E285"/>
      <c r="M285"/>
      <c r="N285"/>
      <c r="O285"/>
      <c r="P285"/>
    </row>
    <row r="286" spans="2:16" x14ac:dyDescent="0.15">
      <c r="B286"/>
      <c r="C286"/>
      <c r="D286"/>
      <c r="E286"/>
      <c r="M286"/>
      <c r="N286"/>
      <c r="O286"/>
      <c r="P286"/>
    </row>
    <row r="287" spans="2:16" x14ac:dyDescent="0.15">
      <c r="B287"/>
      <c r="C287"/>
      <c r="D287"/>
      <c r="E287"/>
      <c r="M287"/>
      <c r="N287"/>
      <c r="O287"/>
      <c r="P287"/>
    </row>
    <row r="288" spans="2:16" x14ac:dyDescent="0.15">
      <c r="B288"/>
      <c r="C288"/>
      <c r="D288"/>
      <c r="E288"/>
      <c r="M288"/>
      <c r="N288"/>
      <c r="O288"/>
      <c r="P288"/>
    </row>
    <row r="289" spans="2:16" x14ac:dyDescent="0.15">
      <c r="B289"/>
      <c r="C289"/>
      <c r="D289"/>
      <c r="E289"/>
      <c r="M289"/>
      <c r="N289"/>
      <c r="O289"/>
      <c r="P289"/>
    </row>
    <row r="290" spans="2:16" x14ac:dyDescent="0.15">
      <c r="B290"/>
      <c r="C290"/>
      <c r="D290"/>
      <c r="E290"/>
      <c r="M290"/>
      <c r="N290"/>
      <c r="O290"/>
      <c r="P290"/>
    </row>
    <row r="291" spans="2:16" x14ac:dyDescent="0.15">
      <c r="B291"/>
      <c r="C291"/>
      <c r="D291"/>
      <c r="E291"/>
      <c r="M291"/>
      <c r="N291"/>
      <c r="O291"/>
      <c r="P291"/>
    </row>
    <row r="292" spans="2:16" x14ac:dyDescent="0.15">
      <c r="B292"/>
      <c r="C292"/>
      <c r="D292"/>
      <c r="E292"/>
      <c r="M292"/>
      <c r="N292"/>
      <c r="O292"/>
      <c r="P292"/>
    </row>
    <row r="293" spans="2:16" x14ac:dyDescent="0.15">
      <c r="B293"/>
      <c r="C293"/>
      <c r="D293"/>
      <c r="E293"/>
      <c r="M293"/>
      <c r="N293"/>
      <c r="O293"/>
      <c r="P293"/>
    </row>
    <row r="294" spans="2:16" x14ac:dyDescent="0.15">
      <c r="B294"/>
      <c r="C294"/>
      <c r="D294"/>
      <c r="E294"/>
      <c r="M294"/>
      <c r="N294"/>
      <c r="O294"/>
      <c r="P294"/>
    </row>
    <row r="295" spans="2:16" x14ac:dyDescent="0.15">
      <c r="B295"/>
      <c r="C295"/>
      <c r="D295"/>
      <c r="E295"/>
      <c r="M295"/>
      <c r="N295"/>
      <c r="O295"/>
      <c r="P295"/>
    </row>
    <row r="296" spans="2:16" x14ac:dyDescent="0.15">
      <c r="B296"/>
      <c r="C296"/>
      <c r="D296"/>
      <c r="E296"/>
      <c r="M296"/>
      <c r="N296"/>
      <c r="O296"/>
      <c r="P296"/>
    </row>
    <row r="297" spans="2:16" x14ac:dyDescent="0.15">
      <c r="B297"/>
      <c r="C297"/>
      <c r="D297"/>
      <c r="E297"/>
      <c r="M297"/>
      <c r="N297"/>
      <c r="O297"/>
      <c r="P297"/>
    </row>
    <row r="298" spans="2:16" x14ac:dyDescent="0.15">
      <c r="B298"/>
      <c r="C298"/>
      <c r="D298"/>
      <c r="E298"/>
      <c r="M298"/>
      <c r="N298"/>
      <c r="O298"/>
      <c r="P298"/>
    </row>
    <row r="299" spans="2:16" x14ac:dyDescent="0.15">
      <c r="B299"/>
      <c r="C299"/>
      <c r="D299"/>
      <c r="E299"/>
      <c r="M299"/>
      <c r="N299"/>
      <c r="O299"/>
      <c r="P299"/>
    </row>
    <row r="300" spans="2:16" x14ac:dyDescent="0.15">
      <c r="B300"/>
      <c r="C300"/>
      <c r="D300"/>
      <c r="E300"/>
      <c r="M300"/>
      <c r="N300"/>
      <c r="O300"/>
      <c r="P300"/>
    </row>
    <row r="301" spans="2:16" x14ac:dyDescent="0.15">
      <c r="B301"/>
      <c r="C301"/>
      <c r="D301"/>
      <c r="E301"/>
      <c r="M301"/>
      <c r="N301"/>
      <c r="O301"/>
      <c r="P301"/>
    </row>
    <row r="302" spans="2:16" x14ac:dyDescent="0.15">
      <c r="B302"/>
      <c r="C302"/>
      <c r="D302"/>
      <c r="E302"/>
      <c r="M302"/>
      <c r="N302"/>
      <c r="O302"/>
      <c r="P302"/>
    </row>
    <row r="303" spans="2:16" x14ac:dyDescent="0.15">
      <c r="B303"/>
      <c r="C303"/>
      <c r="D303"/>
      <c r="E303"/>
      <c r="M303"/>
      <c r="N303"/>
      <c r="O303"/>
      <c r="P303"/>
    </row>
    <row r="304" spans="2:16" x14ac:dyDescent="0.15">
      <c r="B304"/>
      <c r="C304"/>
      <c r="D304"/>
      <c r="E304"/>
      <c r="M304"/>
      <c r="N304"/>
      <c r="O304"/>
      <c r="P304"/>
    </row>
    <row r="305" spans="2:16" x14ac:dyDescent="0.15">
      <c r="B305"/>
      <c r="C305"/>
      <c r="D305"/>
      <c r="E305"/>
      <c r="M305"/>
      <c r="N305"/>
      <c r="O305"/>
      <c r="P305"/>
    </row>
    <row r="306" spans="2:16" x14ac:dyDescent="0.15">
      <c r="B306"/>
      <c r="C306"/>
      <c r="D306"/>
      <c r="E306"/>
      <c r="M306"/>
      <c r="N306"/>
      <c r="O306"/>
      <c r="P306"/>
    </row>
    <row r="307" spans="2:16" x14ac:dyDescent="0.15">
      <c r="B307"/>
      <c r="C307"/>
      <c r="D307"/>
      <c r="E307"/>
      <c r="M307"/>
      <c r="N307"/>
      <c r="O307"/>
      <c r="P307"/>
    </row>
    <row r="308" spans="2:16" x14ac:dyDescent="0.15">
      <c r="B308"/>
      <c r="C308"/>
      <c r="D308"/>
      <c r="E308"/>
      <c r="M308"/>
      <c r="N308"/>
      <c r="O308"/>
      <c r="P308"/>
    </row>
    <row r="309" spans="2:16" x14ac:dyDescent="0.15">
      <c r="B309"/>
      <c r="C309"/>
      <c r="D309"/>
      <c r="E309"/>
      <c r="M309"/>
      <c r="N309"/>
      <c r="O309"/>
      <c r="P309"/>
    </row>
    <row r="310" spans="2:16" x14ac:dyDescent="0.15">
      <c r="B310"/>
      <c r="C310"/>
      <c r="D310"/>
      <c r="E310"/>
      <c r="M310"/>
      <c r="N310"/>
      <c r="O310"/>
      <c r="P310"/>
    </row>
    <row r="311" spans="2:16" x14ac:dyDescent="0.15">
      <c r="B311"/>
      <c r="C311"/>
      <c r="D311"/>
      <c r="E311"/>
      <c r="M311"/>
      <c r="N311"/>
      <c r="O311"/>
      <c r="P311"/>
    </row>
    <row r="312" spans="2:16" x14ac:dyDescent="0.15">
      <c r="B312"/>
      <c r="C312"/>
      <c r="D312"/>
      <c r="E312"/>
      <c r="M312"/>
      <c r="N312"/>
      <c r="O312"/>
      <c r="P312"/>
    </row>
    <row r="313" spans="2:16" x14ac:dyDescent="0.15">
      <c r="B313"/>
      <c r="C313"/>
      <c r="D313"/>
      <c r="E313"/>
      <c r="M313"/>
      <c r="N313"/>
      <c r="O313"/>
      <c r="P313"/>
    </row>
    <row r="314" spans="2:16" x14ac:dyDescent="0.15">
      <c r="B314"/>
      <c r="C314"/>
      <c r="D314"/>
      <c r="E314"/>
      <c r="M314"/>
      <c r="N314"/>
      <c r="O314"/>
      <c r="P314"/>
    </row>
    <row r="315" spans="2:16" x14ac:dyDescent="0.15">
      <c r="B315"/>
      <c r="C315"/>
      <c r="D315"/>
      <c r="E315"/>
      <c r="M315"/>
      <c r="N315"/>
      <c r="O315"/>
      <c r="P315"/>
    </row>
    <row r="316" spans="2:16" x14ac:dyDescent="0.15">
      <c r="B316"/>
      <c r="C316"/>
      <c r="D316"/>
      <c r="E316"/>
      <c r="M316"/>
      <c r="N316"/>
      <c r="O316"/>
      <c r="P316"/>
    </row>
    <row r="317" spans="2:16" x14ac:dyDescent="0.15">
      <c r="B317"/>
      <c r="C317"/>
      <c r="D317"/>
      <c r="E317"/>
      <c r="M317"/>
      <c r="N317"/>
      <c r="O317"/>
      <c r="P317"/>
    </row>
    <row r="318" spans="2:16" x14ac:dyDescent="0.15">
      <c r="B318"/>
      <c r="C318"/>
      <c r="D318"/>
      <c r="E318"/>
      <c r="M318"/>
      <c r="N318"/>
      <c r="O318"/>
      <c r="P318"/>
    </row>
    <row r="319" spans="2:16" x14ac:dyDescent="0.15">
      <c r="B319"/>
      <c r="C319"/>
      <c r="D319"/>
      <c r="E319"/>
      <c r="M319"/>
      <c r="N319"/>
      <c r="O319"/>
      <c r="P319"/>
    </row>
    <row r="320" spans="2:16" x14ac:dyDescent="0.15">
      <c r="B320"/>
      <c r="C320"/>
      <c r="D320"/>
      <c r="E320"/>
      <c r="M320"/>
      <c r="N320"/>
      <c r="O320"/>
      <c r="P320"/>
    </row>
    <row r="321" spans="2:16" x14ac:dyDescent="0.15">
      <c r="B321"/>
      <c r="C321"/>
      <c r="D321"/>
      <c r="E321"/>
      <c r="M321"/>
      <c r="N321"/>
      <c r="O321"/>
      <c r="P321"/>
    </row>
    <row r="322" spans="2:16" x14ac:dyDescent="0.15">
      <c r="B322"/>
      <c r="C322"/>
      <c r="D322"/>
      <c r="E322"/>
      <c r="M322"/>
      <c r="N322"/>
      <c r="O322"/>
      <c r="P322"/>
    </row>
    <row r="323" spans="2:16" x14ac:dyDescent="0.15">
      <c r="B323"/>
      <c r="C323"/>
      <c r="D323"/>
      <c r="E323"/>
      <c r="M323"/>
      <c r="N323"/>
      <c r="O323"/>
      <c r="P323"/>
    </row>
    <row r="324" spans="2:16" x14ac:dyDescent="0.15">
      <c r="B324"/>
      <c r="C324"/>
      <c r="D324"/>
      <c r="E324"/>
      <c r="M324"/>
      <c r="N324"/>
      <c r="O324"/>
      <c r="P324"/>
    </row>
    <row r="325" spans="2:16" x14ac:dyDescent="0.15">
      <c r="B325"/>
      <c r="C325"/>
      <c r="D325"/>
      <c r="E325"/>
      <c r="M325"/>
      <c r="N325"/>
      <c r="O325"/>
      <c r="P325"/>
    </row>
    <row r="326" spans="2:16" x14ac:dyDescent="0.15">
      <c r="B326"/>
      <c r="C326"/>
      <c r="D326"/>
      <c r="E326"/>
      <c r="M326"/>
      <c r="N326"/>
      <c r="O326"/>
      <c r="P326"/>
    </row>
    <row r="327" spans="2:16" x14ac:dyDescent="0.15">
      <c r="B327"/>
      <c r="C327"/>
      <c r="D327"/>
      <c r="E327"/>
      <c r="M327"/>
      <c r="N327"/>
      <c r="O327"/>
      <c r="P327"/>
    </row>
    <row r="328" spans="2:16" x14ac:dyDescent="0.15">
      <c r="B328"/>
      <c r="C328"/>
      <c r="D328"/>
      <c r="E328"/>
      <c r="M328"/>
      <c r="N328"/>
      <c r="O328"/>
      <c r="P328"/>
    </row>
    <row r="329" spans="2:16" x14ac:dyDescent="0.15">
      <c r="B329"/>
      <c r="C329"/>
      <c r="D329"/>
      <c r="E329"/>
      <c r="M329"/>
      <c r="N329"/>
      <c r="O329"/>
      <c r="P329"/>
    </row>
    <row r="330" spans="2:16" x14ac:dyDescent="0.15">
      <c r="B330"/>
      <c r="C330"/>
      <c r="D330"/>
      <c r="E330"/>
      <c r="M330"/>
      <c r="N330"/>
      <c r="O330"/>
      <c r="P330"/>
    </row>
    <row r="331" spans="2:16" x14ac:dyDescent="0.15">
      <c r="B331"/>
      <c r="C331"/>
      <c r="D331"/>
      <c r="E331"/>
      <c r="M331"/>
      <c r="N331"/>
      <c r="O331"/>
      <c r="P331"/>
    </row>
    <row r="332" spans="2:16" x14ac:dyDescent="0.15">
      <c r="B332"/>
      <c r="C332"/>
      <c r="D332"/>
      <c r="E332"/>
      <c r="M332"/>
      <c r="N332"/>
      <c r="O332"/>
      <c r="P332"/>
    </row>
    <row r="333" spans="2:16" x14ac:dyDescent="0.15">
      <c r="B333"/>
      <c r="C333"/>
      <c r="D333"/>
      <c r="E333"/>
      <c r="M333"/>
      <c r="N333"/>
      <c r="O333"/>
      <c r="P333"/>
    </row>
    <row r="334" spans="2:16" x14ac:dyDescent="0.15">
      <c r="B334"/>
      <c r="C334"/>
      <c r="D334"/>
      <c r="E334"/>
      <c r="M334"/>
      <c r="N334"/>
      <c r="O334"/>
      <c r="P334"/>
    </row>
    <row r="335" spans="2:16" x14ac:dyDescent="0.15">
      <c r="B335"/>
      <c r="C335"/>
      <c r="D335"/>
      <c r="E335"/>
      <c r="M335"/>
      <c r="N335"/>
      <c r="O335"/>
      <c r="P335"/>
    </row>
    <row r="336" spans="2:16" x14ac:dyDescent="0.15">
      <c r="B336"/>
      <c r="C336"/>
      <c r="D336"/>
      <c r="E336"/>
      <c r="M336"/>
      <c r="N336"/>
      <c r="O336"/>
      <c r="P336"/>
    </row>
    <row r="337" spans="2:16" x14ac:dyDescent="0.15">
      <c r="B337"/>
      <c r="C337"/>
      <c r="D337"/>
      <c r="E337"/>
      <c r="M337"/>
      <c r="N337"/>
      <c r="O337"/>
      <c r="P337"/>
    </row>
    <row r="338" spans="2:16" x14ac:dyDescent="0.15">
      <c r="B338"/>
      <c r="C338"/>
      <c r="D338"/>
      <c r="E338"/>
      <c r="M338"/>
      <c r="N338"/>
      <c r="O338"/>
      <c r="P338"/>
    </row>
    <row r="339" spans="2:16" x14ac:dyDescent="0.15">
      <c r="B339"/>
      <c r="C339"/>
      <c r="D339"/>
      <c r="E339"/>
      <c r="M339"/>
      <c r="N339"/>
      <c r="O339"/>
      <c r="P339"/>
    </row>
    <row r="340" spans="2:16" x14ac:dyDescent="0.15">
      <c r="B340"/>
      <c r="C340"/>
      <c r="D340"/>
      <c r="E340"/>
      <c r="M340"/>
      <c r="N340"/>
      <c r="O340"/>
      <c r="P340"/>
    </row>
    <row r="341" spans="2:16" x14ac:dyDescent="0.15">
      <c r="B341"/>
      <c r="C341"/>
      <c r="D341"/>
      <c r="E341"/>
      <c r="M341"/>
      <c r="N341"/>
      <c r="O341"/>
      <c r="P341"/>
    </row>
    <row r="342" spans="2:16" x14ac:dyDescent="0.15">
      <c r="B342"/>
      <c r="C342"/>
      <c r="D342"/>
      <c r="E342"/>
      <c r="M342"/>
      <c r="N342"/>
      <c r="O342"/>
      <c r="P342"/>
    </row>
    <row r="343" spans="2:16" x14ac:dyDescent="0.15">
      <c r="B343"/>
      <c r="C343"/>
      <c r="D343"/>
      <c r="E343"/>
      <c r="M343"/>
      <c r="N343"/>
      <c r="O343"/>
      <c r="P343"/>
    </row>
    <row r="344" spans="2:16" x14ac:dyDescent="0.15">
      <c r="B344"/>
      <c r="C344"/>
      <c r="D344"/>
      <c r="E344"/>
      <c r="M344"/>
      <c r="N344"/>
      <c r="O344"/>
      <c r="P344"/>
    </row>
    <row r="345" spans="2:16" x14ac:dyDescent="0.15">
      <c r="B345"/>
      <c r="C345"/>
      <c r="D345"/>
      <c r="E345"/>
      <c r="M345"/>
      <c r="N345"/>
      <c r="O345"/>
      <c r="P345"/>
    </row>
    <row r="346" spans="2:16" x14ac:dyDescent="0.15">
      <c r="B346"/>
      <c r="C346"/>
      <c r="D346"/>
      <c r="E346"/>
      <c r="M346"/>
      <c r="N346"/>
      <c r="O346"/>
      <c r="P346"/>
    </row>
    <row r="347" spans="2:16" x14ac:dyDescent="0.15">
      <c r="B347"/>
      <c r="C347"/>
      <c r="D347"/>
      <c r="E347"/>
      <c r="M347"/>
      <c r="N347"/>
      <c r="O347"/>
      <c r="P347"/>
    </row>
    <row r="348" spans="2:16" x14ac:dyDescent="0.15">
      <c r="B348"/>
      <c r="C348"/>
      <c r="D348"/>
      <c r="E348"/>
      <c r="M348"/>
      <c r="N348"/>
      <c r="O348"/>
      <c r="P348"/>
    </row>
    <row r="349" spans="2:16" x14ac:dyDescent="0.15">
      <c r="B349"/>
      <c r="C349"/>
      <c r="D349"/>
      <c r="E349"/>
      <c r="M349"/>
      <c r="N349"/>
      <c r="O349"/>
      <c r="P349"/>
    </row>
    <row r="350" spans="2:16" x14ac:dyDescent="0.15">
      <c r="B350"/>
      <c r="C350"/>
      <c r="D350"/>
      <c r="E350"/>
      <c r="M350"/>
      <c r="N350"/>
      <c r="O350"/>
      <c r="P350"/>
    </row>
    <row r="351" spans="2:16" x14ac:dyDescent="0.15">
      <c r="B351"/>
      <c r="C351"/>
      <c r="D351"/>
      <c r="E351"/>
      <c r="M351"/>
      <c r="N351"/>
      <c r="O351"/>
      <c r="P351"/>
    </row>
    <row r="352" spans="2:16" x14ac:dyDescent="0.15">
      <c r="B352"/>
      <c r="C352"/>
      <c r="D352"/>
      <c r="E352"/>
      <c r="M352"/>
      <c r="N352"/>
      <c r="O352"/>
      <c r="P352"/>
    </row>
    <row r="353" spans="2:16" x14ac:dyDescent="0.15">
      <c r="B353"/>
      <c r="C353"/>
      <c r="D353"/>
      <c r="E353"/>
      <c r="M353"/>
      <c r="N353"/>
      <c r="O353"/>
      <c r="P353"/>
    </row>
    <row r="354" spans="2:16" x14ac:dyDescent="0.15">
      <c r="B354"/>
      <c r="C354"/>
      <c r="D354"/>
      <c r="E354"/>
      <c r="M354"/>
      <c r="N354"/>
      <c r="O354"/>
      <c r="P354"/>
    </row>
    <row r="355" spans="2:16" x14ac:dyDescent="0.15">
      <c r="B355"/>
      <c r="C355"/>
      <c r="D355"/>
      <c r="E355"/>
      <c r="M355"/>
      <c r="N355"/>
      <c r="O355"/>
      <c r="P355"/>
    </row>
    <row r="356" spans="2:16" x14ac:dyDescent="0.15">
      <c r="B356"/>
      <c r="C356"/>
      <c r="D356"/>
      <c r="E356"/>
      <c r="M356"/>
      <c r="N356"/>
      <c r="O356"/>
      <c r="P356"/>
    </row>
    <row r="357" spans="2:16" x14ac:dyDescent="0.15">
      <c r="B357"/>
      <c r="C357"/>
      <c r="D357"/>
      <c r="E357"/>
      <c r="M357"/>
      <c r="N357"/>
      <c r="O357"/>
      <c r="P357"/>
    </row>
    <row r="358" spans="2:16" x14ac:dyDescent="0.15">
      <c r="B358"/>
      <c r="C358"/>
      <c r="D358"/>
      <c r="E358"/>
      <c r="M358"/>
      <c r="N358"/>
      <c r="O358"/>
      <c r="P358"/>
    </row>
    <row r="359" spans="2:16" x14ac:dyDescent="0.15">
      <c r="B359"/>
      <c r="C359"/>
      <c r="D359"/>
      <c r="E359"/>
      <c r="M359"/>
      <c r="N359"/>
      <c r="O359"/>
      <c r="P359"/>
    </row>
  </sheetData>
  <sheetProtection sheet="1" selectLockedCells="1"/>
  <mergeCells count="268">
    <mergeCell ref="Q137:U137"/>
    <mergeCell ref="D154:J203"/>
    <mergeCell ref="O154:U203"/>
    <mergeCell ref="Q132:U132"/>
    <mergeCell ref="Q133:U133"/>
    <mergeCell ref="Q134:U134"/>
    <mergeCell ref="Q135:U135"/>
    <mergeCell ref="Q136:U136"/>
    <mergeCell ref="F136:J136"/>
    <mergeCell ref="F137:J137"/>
    <mergeCell ref="F134:J134"/>
    <mergeCell ref="F135:J135"/>
    <mergeCell ref="D151:J151"/>
    <mergeCell ref="O151:U151"/>
    <mergeCell ref="Q118:U118"/>
    <mergeCell ref="Q119:U119"/>
    <mergeCell ref="Q120:U120"/>
    <mergeCell ref="Q121:U121"/>
    <mergeCell ref="Q122:U122"/>
    <mergeCell ref="Q123:U123"/>
    <mergeCell ref="Q124:U124"/>
    <mergeCell ref="Q125:U125"/>
    <mergeCell ref="Q126:U126"/>
    <mergeCell ref="Q127:U127"/>
    <mergeCell ref="Q128:U128"/>
    <mergeCell ref="Q129:U129"/>
    <mergeCell ref="Q130:U130"/>
    <mergeCell ref="Q131:U131"/>
    <mergeCell ref="D146:J146"/>
    <mergeCell ref="O146:U146"/>
    <mergeCell ref="D149:J149"/>
    <mergeCell ref="O149:U149"/>
    <mergeCell ref="F127:J127"/>
    <mergeCell ref="F128:J128"/>
    <mergeCell ref="F129:J129"/>
    <mergeCell ref="D140:F140"/>
    <mergeCell ref="H140:J140"/>
    <mergeCell ref="D143:F143"/>
    <mergeCell ref="H143:J143"/>
    <mergeCell ref="O140:Q140"/>
    <mergeCell ref="O143:Q143"/>
    <mergeCell ref="S140:U140"/>
    <mergeCell ref="S143:U143"/>
    <mergeCell ref="F130:J130"/>
    <mergeCell ref="F131:J131"/>
    <mergeCell ref="F132:J132"/>
    <mergeCell ref="F133:J133"/>
    <mergeCell ref="F118:J118"/>
    <mergeCell ref="F119:J119"/>
    <mergeCell ref="F120:J120"/>
    <mergeCell ref="F121:J121"/>
    <mergeCell ref="F122:J122"/>
    <mergeCell ref="F123:J123"/>
    <mergeCell ref="F124:J124"/>
    <mergeCell ref="F125:J125"/>
    <mergeCell ref="F126:J126"/>
    <mergeCell ref="H113:J113"/>
    <mergeCell ref="S113:U113"/>
    <mergeCell ref="H114:J114"/>
    <mergeCell ref="S114:U114"/>
    <mergeCell ref="H115:J115"/>
    <mergeCell ref="S115:U115"/>
    <mergeCell ref="H110:J110"/>
    <mergeCell ref="S110:U110"/>
    <mergeCell ref="H111:J111"/>
    <mergeCell ref="S111:U111"/>
    <mergeCell ref="H112:J112"/>
    <mergeCell ref="S112:U112"/>
    <mergeCell ref="H107:J107"/>
    <mergeCell ref="S107:U107"/>
    <mergeCell ref="H108:J108"/>
    <mergeCell ref="S108:U108"/>
    <mergeCell ref="H109:J109"/>
    <mergeCell ref="S109:U109"/>
    <mergeCell ref="H104:J104"/>
    <mergeCell ref="S104:U104"/>
    <mergeCell ref="H105:J105"/>
    <mergeCell ref="S105:U105"/>
    <mergeCell ref="H106:J106"/>
    <mergeCell ref="S106:U106"/>
    <mergeCell ref="H101:J101"/>
    <mergeCell ref="S101:U101"/>
    <mergeCell ref="H102:J102"/>
    <mergeCell ref="S102:U102"/>
    <mergeCell ref="H103:J103"/>
    <mergeCell ref="S103:U103"/>
    <mergeCell ref="H98:J98"/>
    <mergeCell ref="S98:U98"/>
    <mergeCell ref="H99:J99"/>
    <mergeCell ref="S99:U99"/>
    <mergeCell ref="H100:J100"/>
    <mergeCell ref="S100:U100"/>
    <mergeCell ref="H95:J95"/>
    <mergeCell ref="S95:U95"/>
    <mergeCell ref="H96:J96"/>
    <mergeCell ref="S96:U96"/>
    <mergeCell ref="H97:J97"/>
    <mergeCell ref="S97:U97"/>
    <mergeCell ref="H92:J92"/>
    <mergeCell ref="S92:U92"/>
    <mergeCell ref="H93:J93"/>
    <mergeCell ref="S93:U93"/>
    <mergeCell ref="H94:J94"/>
    <mergeCell ref="S94:U94"/>
    <mergeCell ref="H89:J89"/>
    <mergeCell ref="S89:U89"/>
    <mergeCell ref="H90:J90"/>
    <mergeCell ref="S90:U90"/>
    <mergeCell ref="H91:J91"/>
    <mergeCell ref="S91:U91"/>
    <mergeCell ref="H86:J86"/>
    <mergeCell ref="S86:U86"/>
    <mergeCell ref="H87:J87"/>
    <mergeCell ref="S87:U87"/>
    <mergeCell ref="H88:J88"/>
    <mergeCell ref="S88:U88"/>
    <mergeCell ref="H83:J83"/>
    <mergeCell ref="S83:U83"/>
    <mergeCell ref="H84:J84"/>
    <mergeCell ref="S84:U84"/>
    <mergeCell ref="H85:J85"/>
    <mergeCell ref="S85:U85"/>
    <mergeCell ref="H80:J80"/>
    <mergeCell ref="S80:U80"/>
    <mergeCell ref="H81:J81"/>
    <mergeCell ref="S81:U81"/>
    <mergeCell ref="H82:J82"/>
    <mergeCell ref="S82:U82"/>
    <mergeCell ref="H77:J77"/>
    <mergeCell ref="S77:U77"/>
    <mergeCell ref="H78:J78"/>
    <mergeCell ref="S78:U78"/>
    <mergeCell ref="H79:J79"/>
    <mergeCell ref="S79:U79"/>
    <mergeCell ref="H74:J74"/>
    <mergeCell ref="S74:U74"/>
    <mergeCell ref="H75:J75"/>
    <mergeCell ref="S75:U75"/>
    <mergeCell ref="H76:J76"/>
    <mergeCell ref="S76:U76"/>
    <mergeCell ref="H71:J71"/>
    <mergeCell ref="S71:U71"/>
    <mergeCell ref="H72:J72"/>
    <mergeCell ref="S72:U72"/>
    <mergeCell ref="H73:J73"/>
    <mergeCell ref="S73:U73"/>
    <mergeCell ref="H68:J68"/>
    <mergeCell ref="S68:U68"/>
    <mergeCell ref="H69:J69"/>
    <mergeCell ref="S69:U69"/>
    <mergeCell ref="H70:J70"/>
    <mergeCell ref="S70:U70"/>
    <mergeCell ref="H65:J65"/>
    <mergeCell ref="S65:U65"/>
    <mergeCell ref="H66:J66"/>
    <mergeCell ref="S66:U66"/>
    <mergeCell ref="H67:J67"/>
    <mergeCell ref="S67:U67"/>
    <mergeCell ref="H62:J62"/>
    <mergeCell ref="S62:U62"/>
    <mergeCell ref="H63:J63"/>
    <mergeCell ref="S63:U63"/>
    <mergeCell ref="H64:J64"/>
    <mergeCell ref="S64:U64"/>
    <mergeCell ref="H59:J59"/>
    <mergeCell ref="S59:U59"/>
    <mergeCell ref="H60:J60"/>
    <mergeCell ref="S60:U60"/>
    <mergeCell ref="H61:J61"/>
    <mergeCell ref="S61:U61"/>
    <mergeCell ref="H56:J56"/>
    <mergeCell ref="S56:U56"/>
    <mergeCell ref="H57:J57"/>
    <mergeCell ref="S57:U57"/>
    <mergeCell ref="H58:J58"/>
    <mergeCell ref="S58:U58"/>
    <mergeCell ref="H53:J53"/>
    <mergeCell ref="S53:U53"/>
    <mergeCell ref="H54:J54"/>
    <mergeCell ref="S54:U54"/>
    <mergeCell ref="H55:J55"/>
    <mergeCell ref="S55:U55"/>
    <mergeCell ref="H50:J50"/>
    <mergeCell ref="S50:U50"/>
    <mergeCell ref="H51:J51"/>
    <mergeCell ref="S51:U51"/>
    <mergeCell ref="H52:J52"/>
    <mergeCell ref="S52:U52"/>
    <mergeCell ref="H47:J47"/>
    <mergeCell ref="S47:U47"/>
    <mergeCell ref="H48:J48"/>
    <mergeCell ref="S48:U48"/>
    <mergeCell ref="H49:J49"/>
    <mergeCell ref="S49:U49"/>
    <mergeCell ref="H44:J44"/>
    <mergeCell ref="S44:U44"/>
    <mergeCell ref="H45:J45"/>
    <mergeCell ref="S45:U45"/>
    <mergeCell ref="H46:J46"/>
    <mergeCell ref="S46:U46"/>
    <mergeCell ref="H41:J41"/>
    <mergeCell ref="S41:U41"/>
    <mergeCell ref="H42:J42"/>
    <mergeCell ref="S42:U42"/>
    <mergeCell ref="H43:J43"/>
    <mergeCell ref="S43:U43"/>
    <mergeCell ref="H38:J38"/>
    <mergeCell ref="S38:U38"/>
    <mergeCell ref="H39:J39"/>
    <mergeCell ref="S39:U39"/>
    <mergeCell ref="H40:J40"/>
    <mergeCell ref="S40:U40"/>
    <mergeCell ref="H35:J35"/>
    <mergeCell ref="S35:U35"/>
    <mergeCell ref="H36:J36"/>
    <mergeCell ref="S36:U36"/>
    <mergeCell ref="H37:J37"/>
    <mergeCell ref="S37:U37"/>
    <mergeCell ref="H32:J32"/>
    <mergeCell ref="S32:U32"/>
    <mergeCell ref="H33:J33"/>
    <mergeCell ref="S33:U33"/>
    <mergeCell ref="H34:J34"/>
    <mergeCell ref="S34:U34"/>
    <mergeCell ref="H29:J29"/>
    <mergeCell ref="S29:U29"/>
    <mergeCell ref="H30:J30"/>
    <mergeCell ref="S30:U30"/>
    <mergeCell ref="H31:J31"/>
    <mergeCell ref="S31:U31"/>
    <mergeCell ref="H26:J26"/>
    <mergeCell ref="S26:U26"/>
    <mergeCell ref="H27:J27"/>
    <mergeCell ref="S27:U27"/>
    <mergeCell ref="H28:J28"/>
    <mergeCell ref="S28:U28"/>
    <mergeCell ref="H23:J23"/>
    <mergeCell ref="S23:U23"/>
    <mergeCell ref="H24:J24"/>
    <mergeCell ref="S24:U24"/>
    <mergeCell ref="H25:J25"/>
    <mergeCell ref="S25:U25"/>
    <mergeCell ref="H20:J20"/>
    <mergeCell ref="S20:U20"/>
    <mergeCell ref="H21:J21"/>
    <mergeCell ref="S21:U21"/>
    <mergeCell ref="H22:J22"/>
    <mergeCell ref="S22:U22"/>
    <mergeCell ref="H17:J17"/>
    <mergeCell ref="S17:U17"/>
    <mergeCell ref="H18:J18"/>
    <mergeCell ref="S18:U18"/>
    <mergeCell ref="H19:J19"/>
    <mergeCell ref="S19:U19"/>
    <mergeCell ref="G13:J13"/>
    <mergeCell ref="R13:U13"/>
    <mergeCell ref="H16:J16"/>
    <mergeCell ref="S16:U16"/>
    <mergeCell ref="E13:F13"/>
    <mergeCell ref="E5:F5"/>
    <mergeCell ref="E7:F7"/>
    <mergeCell ref="P5:Q5"/>
    <mergeCell ref="P7:Q7"/>
    <mergeCell ref="O10:U10"/>
    <mergeCell ref="P13:Q13"/>
    <mergeCell ref="M1:U1"/>
    <mergeCell ref="B1:J1"/>
    <mergeCell ref="D10:J10"/>
  </mergeCells>
  <phoneticPr fontId="2"/>
  <pageMargins left="0.74803149606299213" right="0.74803149606299213" top="0.98425196850393704" bottom="0.98425196850393704" header="0.31496062992125984" footer="0.31496062992125984"/>
  <pageSetup paperSize="9" orientation="portrait" blackAndWhite="1" r:id="rId1"/>
  <ignoredErrors>
    <ignoredError sqref="M153 M4 B4 C5 C7 C9 C12 C15 C117 C139 C142 C145 C148 B153 N148 N145 N142 N139 N117 N15 N12 N9 N7 N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1">
    <tabColor theme="8" tint="0.59999389629810485"/>
    <pageSetUpPr fitToPage="1"/>
  </sheetPr>
  <dimension ref="A1:I44"/>
  <sheetViews>
    <sheetView showGridLines="0" tabSelected="1" zoomScaleNormal="100" zoomScaleSheetLayoutView="100" workbookViewId="0">
      <selection activeCell="F11" sqref="F11"/>
    </sheetView>
  </sheetViews>
  <sheetFormatPr defaultColWidth="13" defaultRowHeight="14.25" customHeight="1" x14ac:dyDescent="0.15"/>
  <cols>
    <col min="1" max="1" width="3.625" style="23" customWidth="1"/>
    <col min="2" max="2" width="3.625" customWidth="1"/>
    <col min="3" max="3" width="9.625" customWidth="1"/>
    <col min="4" max="5" width="15.625" customWidth="1"/>
    <col min="6" max="6" width="51.5" customWidth="1"/>
    <col min="7" max="7" width="50.625" customWidth="1"/>
    <col min="8" max="8" width="11.375" customWidth="1"/>
    <col min="9" max="9" width="30.625" customWidth="1"/>
  </cols>
  <sheetData>
    <row r="1" spans="1:9" ht="14.25" customHeight="1" x14ac:dyDescent="0.15">
      <c r="A1" s="107" t="s">
        <v>16</v>
      </c>
      <c r="B1" s="699" t="s">
        <v>649</v>
      </c>
      <c r="C1" s="699"/>
      <c r="D1" s="699"/>
      <c r="E1" s="699"/>
      <c r="F1" s="699"/>
      <c r="G1" s="699"/>
      <c r="H1" s="699"/>
      <c r="I1" s="699"/>
    </row>
    <row r="2" spans="1:9" ht="13.5" x14ac:dyDescent="0.15">
      <c r="B2" s="9"/>
      <c r="C2" s="9"/>
      <c r="D2" s="44"/>
      <c r="E2" s="9"/>
      <c r="F2" s="9"/>
      <c r="G2" s="9"/>
      <c r="H2" s="9"/>
      <c r="I2" s="15" t="s">
        <v>627</v>
      </c>
    </row>
    <row r="3" spans="1:9" ht="13.5" x14ac:dyDescent="0.15">
      <c r="B3" s="9"/>
      <c r="C3" s="9"/>
      <c r="D3" s="9"/>
      <c r="E3" s="9"/>
      <c r="F3" s="9"/>
      <c r="G3" s="9"/>
      <c r="H3" s="9"/>
      <c r="I3" s="7" t="str">
        <f>IF(A_航海種別="共同利用公募","主席研究者が記入",IF(A_航海種別="所内利用・共同利用公募","主席/首席研究者が記入","首席研究者が記入"))</f>
        <v>首席研究者が記入</v>
      </c>
    </row>
    <row r="4" spans="1:9" ht="13.5" x14ac:dyDescent="0.15">
      <c r="A4" s="108" t="s">
        <v>771</v>
      </c>
      <c r="B4" s="56" t="s">
        <v>770</v>
      </c>
      <c r="C4" s="56"/>
      <c r="D4" s="9"/>
      <c r="E4" s="9"/>
      <c r="F4" s="9"/>
      <c r="G4" s="9"/>
      <c r="H4" s="9"/>
      <c r="I4" s="9"/>
    </row>
    <row r="5" spans="1:9" ht="13.5" x14ac:dyDescent="0.15">
      <c r="B5" s="712" t="s">
        <v>121</v>
      </c>
      <c r="C5" s="713"/>
      <c r="D5" s="705"/>
      <c r="E5" s="705"/>
      <c r="F5" s="111"/>
      <c r="G5" s="111"/>
      <c r="H5" s="111"/>
      <c r="I5" s="111"/>
    </row>
    <row r="6" spans="1:9" ht="13.5" x14ac:dyDescent="0.15">
      <c r="B6" s="686" t="s">
        <v>124</v>
      </c>
      <c r="C6" s="702"/>
      <c r="D6" s="706"/>
      <c r="E6" s="707"/>
      <c r="F6" s="112"/>
      <c r="G6" s="112"/>
      <c r="H6" s="112"/>
      <c r="I6" s="112"/>
    </row>
    <row r="7" spans="1:9" ht="13.5" x14ac:dyDescent="0.15">
      <c r="B7" s="700" t="s">
        <v>90</v>
      </c>
      <c r="C7" s="701"/>
      <c r="D7" s="708"/>
      <c r="E7" s="708"/>
      <c r="F7" s="113"/>
      <c r="G7" s="113"/>
      <c r="H7" s="113"/>
      <c r="I7" s="113"/>
    </row>
    <row r="8" spans="1:9" ht="13.5" x14ac:dyDescent="0.15">
      <c r="B8" s="685" t="s">
        <v>769</v>
      </c>
      <c r="C8" s="686"/>
      <c r="D8" s="689" t="s">
        <v>776</v>
      </c>
      <c r="E8" s="690"/>
      <c r="F8" s="691"/>
      <c r="G8" s="692" t="s">
        <v>777</v>
      </c>
      <c r="H8" s="693"/>
      <c r="I8" s="693"/>
    </row>
    <row r="9" spans="1:9" ht="54" customHeight="1" x14ac:dyDescent="0.15">
      <c r="B9" s="687"/>
      <c r="C9" s="688"/>
      <c r="D9" s="694"/>
      <c r="E9" s="695"/>
      <c r="F9" s="695"/>
      <c r="G9" s="696"/>
      <c r="H9" s="697"/>
      <c r="I9" s="697"/>
    </row>
    <row r="10" spans="1:9" ht="13.5" x14ac:dyDescent="0.15">
      <c r="B10" s="29"/>
      <c r="C10" s="29"/>
      <c r="D10" s="25"/>
      <c r="E10" s="25"/>
      <c r="F10" s="25"/>
      <c r="G10" s="25"/>
      <c r="H10" s="25"/>
      <c r="I10" s="25"/>
    </row>
    <row r="11" spans="1:9" ht="13.5" x14ac:dyDescent="0.15">
      <c r="A11" s="23" t="s">
        <v>772</v>
      </c>
      <c r="B11" s="9" t="s">
        <v>773</v>
      </c>
      <c r="C11" s="13"/>
      <c r="D11" s="9"/>
      <c r="E11" s="9"/>
      <c r="F11" s="9"/>
      <c r="G11" s="9"/>
      <c r="H11" s="9"/>
      <c r="I11" s="9"/>
    </row>
    <row r="12" spans="1:9" ht="13.5" customHeight="1" x14ac:dyDescent="0.15">
      <c r="B12" s="681" t="s">
        <v>152</v>
      </c>
      <c r="C12" s="710" t="s">
        <v>54</v>
      </c>
      <c r="D12" s="683" t="s">
        <v>55</v>
      </c>
      <c r="E12" s="683" t="s">
        <v>56</v>
      </c>
      <c r="F12" s="457" t="s">
        <v>153</v>
      </c>
      <c r="G12" s="462" t="s">
        <v>1074</v>
      </c>
      <c r="H12" s="460" t="s">
        <v>775</v>
      </c>
      <c r="I12" s="703" t="s">
        <v>128</v>
      </c>
    </row>
    <row r="13" spans="1:9" ht="13.5" customHeight="1" x14ac:dyDescent="0.15">
      <c r="B13" s="682"/>
      <c r="C13" s="711"/>
      <c r="D13" s="714"/>
      <c r="E13" s="684"/>
      <c r="F13" s="464" t="s">
        <v>1075</v>
      </c>
      <c r="G13" s="463" t="s">
        <v>1076</v>
      </c>
      <c r="H13" s="461" t="s">
        <v>774</v>
      </c>
      <c r="I13" s="704"/>
    </row>
    <row r="14" spans="1:9" ht="20.100000000000001" customHeight="1" x14ac:dyDescent="0.15">
      <c r="A14" s="23" t="s">
        <v>817</v>
      </c>
      <c r="B14" s="222"/>
      <c r="C14" s="167">
        <v>2022</v>
      </c>
      <c r="D14" s="223" t="s">
        <v>865</v>
      </c>
      <c r="E14" s="458" t="s">
        <v>1171</v>
      </c>
      <c r="F14" s="459" t="s">
        <v>1169</v>
      </c>
      <c r="G14" s="224" t="s">
        <v>1170</v>
      </c>
      <c r="H14" s="182" t="s">
        <v>864</v>
      </c>
      <c r="I14" s="225"/>
    </row>
    <row r="15" spans="1:9" ht="20.100000000000001" hidden="1" customHeight="1" x14ac:dyDescent="0.15">
      <c r="A15" s="23" t="s">
        <v>817</v>
      </c>
      <c r="B15" s="228"/>
      <c r="C15" s="229"/>
      <c r="D15" s="230"/>
      <c r="E15" s="230"/>
      <c r="F15" s="231"/>
      <c r="G15" s="232"/>
      <c r="H15" s="233"/>
      <c r="I15" s="231"/>
    </row>
    <row r="16" spans="1:9" ht="13.5" x14ac:dyDescent="0.15">
      <c r="B16" s="110">
        <f>ROW()-15</f>
        <v>1</v>
      </c>
      <c r="C16" s="399"/>
      <c r="D16" s="400"/>
      <c r="E16" s="143"/>
      <c r="F16" s="48"/>
      <c r="G16" s="47"/>
      <c r="H16" s="392"/>
      <c r="I16" s="48"/>
    </row>
    <row r="17" spans="2:9" ht="13.5" x14ac:dyDescent="0.15">
      <c r="B17" s="110">
        <f t="shared" ref="B17:B35" si="0">ROW()-15</f>
        <v>2</v>
      </c>
      <c r="C17" s="399"/>
      <c r="D17" s="400"/>
      <c r="E17" s="143"/>
      <c r="F17" s="48"/>
      <c r="G17" s="157"/>
      <c r="H17" s="392"/>
      <c r="I17" s="48"/>
    </row>
    <row r="18" spans="2:9" ht="13.5" x14ac:dyDescent="0.15">
      <c r="B18" s="110">
        <f t="shared" si="0"/>
        <v>3</v>
      </c>
      <c r="C18" s="399"/>
      <c r="D18" s="400"/>
      <c r="E18" s="143"/>
      <c r="F18" s="48"/>
      <c r="G18" s="157"/>
      <c r="H18" s="392"/>
      <c r="I18" s="48"/>
    </row>
    <row r="19" spans="2:9" ht="13.5" x14ac:dyDescent="0.15">
      <c r="B19" s="110">
        <f t="shared" si="0"/>
        <v>4</v>
      </c>
      <c r="C19" s="399"/>
      <c r="D19" s="400"/>
      <c r="E19" s="143"/>
      <c r="F19" s="48"/>
      <c r="G19" s="157"/>
      <c r="H19" s="392"/>
      <c r="I19" s="48"/>
    </row>
    <row r="20" spans="2:9" ht="13.5" x14ac:dyDescent="0.15">
      <c r="B20" s="110">
        <f t="shared" si="0"/>
        <v>5</v>
      </c>
      <c r="C20" s="399"/>
      <c r="D20" s="400"/>
      <c r="E20" s="143"/>
      <c r="F20" s="48"/>
      <c r="G20" s="157"/>
      <c r="H20" s="392"/>
      <c r="I20" s="48"/>
    </row>
    <row r="21" spans="2:9" ht="13.5" x14ac:dyDescent="0.15">
      <c r="B21" s="110">
        <f t="shared" si="0"/>
        <v>6</v>
      </c>
      <c r="C21" s="399"/>
      <c r="D21" s="400"/>
      <c r="E21" s="143"/>
      <c r="F21" s="48"/>
      <c r="G21" s="157"/>
      <c r="H21" s="392"/>
      <c r="I21" s="48"/>
    </row>
    <row r="22" spans="2:9" ht="13.5" x14ac:dyDescent="0.15">
      <c r="B22" s="110">
        <f t="shared" si="0"/>
        <v>7</v>
      </c>
      <c r="C22" s="399"/>
      <c r="D22" s="400"/>
      <c r="E22" s="143"/>
      <c r="F22" s="48"/>
      <c r="G22" s="157"/>
      <c r="H22" s="392"/>
      <c r="I22" s="48"/>
    </row>
    <row r="23" spans="2:9" ht="13.5" x14ac:dyDescent="0.15">
      <c r="B23" s="110">
        <f t="shared" si="0"/>
        <v>8</v>
      </c>
      <c r="C23" s="399"/>
      <c r="D23" s="400"/>
      <c r="E23" s="143"/>
      <c r="F23" s="48"/>
      <c r="G23" s="157"/>
      <c r="H23" s="392"/>
      <c r="I23" s="48"/>
    </row>
    <row r="24" spans="2:9" ht="13.5" x14ac:dyDescent="0.15">
      <c r="B24" s="110">
        <f t="shared" si="0"/>
        <v>9</v>
      </c>
      <c r="C24" s="399"/>
      <c r="D24" s="400"/>
      <c r="E24" s="143"/>
      <c r="F24" s="48"/>
      <c r="G24" s="157"/>
      <c r="H24" s="392"/>
      <c r="I24" s="48"/>
    </row>
    <row r="25" spans="2:9" ht="13.5" x14ac:dyDescent="0.15">
      <c r="B25" s="110">
        <f t="shared" si="0"/>
        <v>10</v>
      </c>
      <c r="C25" s="399"/>
      <c r="D25" s="400"/>
      <c r="E25" s="143"/>
      <c r="F25" s="48"/>
      <c r="G25" s="157"/>
      <c r="H25" s="392"/>
      <c r="I25" s="48"/>
    </row>
    <row r="26" spans="2:9" ht="13.5" x14ac:dyDescent="0.15">
      <c r="B26" s="110">
        <f t="shared" si="0"/>
        <v>11</v>
      </c>
      <c r="C26" s="399"/>
      <c r="D26" s="400"/>
      <c r="E26" s="143"/>
      <c r="F26" s="48"/>
      <c r="G26" s="157"/>
      <c r="H26" s="392"/>
      <c r="I26" s="48"/>
    </row>
    <row r="27" spans="2:9" ht="13.5" x14ac:dyDescent="0.15">
      <c r="B27" s="110">
        <f t="shared" si="0"/>
        <v>12</v>
      </c>
      <c r="C27" s="399"/>
      <c r="D27" s="400"/>
      <c r="E27" s="143"/>
      <c r="F27" s="48"/>
      <c r="G27" s="157"/>
      <c r="H27" s="392"/>
      <c r="I27" s="48"/>
    </row>
    <row r="28" spans="2:9" ht="13.5" x14ac:dyDescent="0.15">
      <c r="B28" s="110">
        <f t="shared" si="0"/>
        <v>13</v>
      </c>
      <c r="C28" s="399"/>
      <c r="D28" s="400"/>
      <c r="E28" s="143"/>
      <c r="F28" s="48"/>
      <c r="G28" s="157"/>
      <c r="H28" s="392"/>
      <c r="I28" s="48"/>
    </row>
    <row r="29" spans="2:9" ht="13.5" x14ac:dyDescent="0.15">
      <c r="B29" s="110">
        <f t="shared" si="0"/>
        <v>14</v>
      </c>
      <c r="C29" s="399"/>
      <c r="D29" s="400"/>
      <c r="E29" s="143"/>
      <c r="F29" s="48"/>
      <c r="G29" s="157"/>
      <c r="H29" s="392"/>
      <c r="I29" s="48"/>
    </row>
    <row r="30" spans="2:9" ht="13.5" x14ac:dyDescent="0.15">
      <c r="B30" s="110">
        <f t="shared" si="0"/>
        <v>15</v>
      </c>
      <c r="C30" s="399"/>
      <c r="D30" s="400"/>
      <c r="E30" s="143"/>
      <c r="F30" s="48"/>
      <c r="G30" s="157"/>
      <c r="H30" s="392"/>
      <c r="I30" s="48"/>
    </row>
    <row r="31" spans="2:9" ht="13.5" x14ac:dyDescent="0.15">
      <c r="B31" s="110">
        <f t="shared" si="0"/>
        <v>16</v>
      </c>
      <c r="C31" s="399"/>
      <c r="D31" s="400"/>
      <c r="E31" s="143"/>
      <c r="F31" s="48"/>
      <c r="G31" s="157"/>
      <c r="H31" s="392"/>
      <c r="I31" s="48"/>
    </row>
    <row r="32" spans="2:9" ht="13.5" x14ac:dyDescent="0.15">
      <c r="B32" s="110">
        <f t="shared" si="0"/>
        <v>17</v>
      </c>
      <c r="C32" s="399"/>
      <c r="D32" s="400"/>
      <c r="E32" s="143"/>
      <c r="F32" s="48"/>
      <c r="G32" s="157"/>
      <c r="H32" s="392"/>
      <c r="I32" s="48"/>
    </row>
    <row r="33" spans="1:9" ht="13.5" x14ac:dyDescent="0.15">
      <c r="B33" s="110">
        <f t="shared" si="0"/>
        <v>18</v>
      </c>
      <c r="C33" s="399"/>
      <c r="D33" s="400"/>
      <c r="E33" s="143"/>
      <c r="F33" s="48"/>
      <c r="G33" s="157"/>
      <c r="H33" s="392"/>
      <c r="I33" s="48"/>
    </row>
    <row r="34" spans="1:9" ht="13.5" x14ac:dyDescent="0.15">
      <c r="B34" s="110">
        <f t="shared" si="0"/>
        <v>19</v>
      </c>
      <c r="C34" s="399"/>
      <c r="D34" s="400"/>
      <c r="E34" s="143"/>
      <c r="F34" s="48"/>
      <c r="G34" s="157"/>
      <c r="H34" s="392"/>
      <c r="I34" s="48"/>
    </row>
    <row r="35" spans="1:9" ht="13.5" x14ac:dyDescent="0.15">
      <c r="B35" s="110">
        <f t="shared" si="0"/>
        <v>20</v>
      </c>
      <c r="C35" s="399"/>
      <c r="D35" s="400"/>
      <c r="E35" s="143"/>
      <c r="F35" s="48"/>
      <c r="G35" s="55"/>
      <c r="H35" s="392"/>
      <c r="I35" s="48"/>
    </row>
    <row r="36" spans="1:9" ht="13.5" x14ac:dyDescent="0.15">
      <c r="B36" s="680" t="s">
        <v>779</v>
      </c>
      <c r="C36" s="680"/>
      <c r="D36" s="680"/>
      <c r="E36" s="680"/>
      <c r="F36" s="680"/>
      <c r="G36" s="680"/>
      <c r="H36" s="680"/>
      <c r="I36" s="680"/>
    </row>
    <row r="37" spans="1:9" ht="13.5" x14ac:dyDescent="0.15">
      <c r="B37" s="698" t="s">
        <v>656</v>
      </c>
      <c r="C37" s="698"/>
      <c r="D37" s="698"/>
      <c r="E37" s="698"/>
      <c r="F37" s="698"/>
      <c r="G37" s="698"/>
      <c r="H37" s="698"/>
      <c r="I37" s="698"/>
    </row>
    <row r="38" spans="1:9" ht="13.5" x14ac:dyDescent="0.15">
      <c r="B38" s="9"/>
      <c r="C38" s="9"/>
      <c r="D38" s="9"/>
      <c r="E38" s="9"/>
      <c r="F38" s="9"/>
      <c r="G38" s="9"/>
      <c r="H38" s="25"/>
      <c r="I38" s="9"/>
    </row>
    <row r="39" spans="1:9" ht="13.5" x14ac:dyDescent="0.15">
      <c r="A39" s="709" t="s">
        <v>223</v>
      </c>
      <c r="B39" s="709"/>
      <c r="C39" s="709"/>
      <c r="D39" s="709"/>
      <c r="E39" s="709"/>
      <c r="F39" s="709"/>
      <c r="G39" s="709"/>
      <c r="H39" s="709"/>
      <c r="I39" s="709"/>
    </row>
    <row r="40" spans="1:9" ht="13.5" x14ac:dyDescent="0.15">
      <c r="A40" s="23" t="s">
        <v>626</v>
      </c>
      <c r="B40" s="600" t="s">
        <v>1194</v>
      </c>
      <c r="C40" s="600"/>
      <c r="D40" s="600"/>
      <c r="E40" s="600"/>
      <c r="F40" s="600"/>
      <c r="G40" s="600"/>
      <c r="H40" s="600"/>
      <c r="I40" s="600"/>
    </row>
    <row r="41" spans="1:9" ht="13.5" x14ac:dyDescent="0.15">
      <c r="A41" s="23" t="s">
        <v>626</v>
      </c>
      <c r="B41" s="664" t="s">
        <v>631</v>
      </c>
      <c r="C41" s="664"/>
      <c r="D41" s="664"/>
      <c r="E41" s="664"/>
      <c r="F41" s="664"/>
      <c r="G41" s="664"/>
      <c r="H41" s="664"/>
      <c r="I41" s="664"/>
    </row>
    <row r="42" spans="1:9" ht="13.5" x14ac:dyDescent="0.15">
      <c r="A42" s="23" t="s">
        <v>638</v>
      </c>
      <c r="B42" s="600" t="s">
        <v>226</v>
      </c>
      <c r="C42" s="600"/>
      <c r="D42" s="600"/>
      <c r="E42" s="600"/>
      <c r="F42" s="600"/>
      <c r="G42" s="600"/>
      <c r="H42" s="600"/>
      <c r="I42" s="600"/>
    </row>
    <row r="43" spans="1:9" ht="13.5" x14ac:dyDescent="0.15">
      <c r="A43" s="23" t="s">
        <v>638</v>
      </c>
      <c r="B43" s="642" t="s">
        <v>650</v>
      </c>
      <c r="C43" s="642"/>
      <c r="D43" s="642"/>
      <c r="E43" s="642"/>
      <c r="F43" s="642"/>
      <c r="G43" s="642"/>
      <c r="H43" s="642"/>
      <c r="I43" s="642"/>
    </row>
    <row r="44" spans="1:9" ht="13.5" x14ac:dyDescent="0.15">
      <c r="B44" s="1"/>
      <c r="C44" s="1"/>
      <c r="D44" s="1"/>
      <c r="E44" s="1"/>
      <c r="F44" s="1"/>
      <c r="G44" s="1"/>
      <c r="H44" s="1"/>
      <c r="I44" s="1"/>
    </row>
  </sheetData>
  <sheetProtection selectLockedCells="1"/>
  <dataConsolidate/>
  <customSheetViews>
    <customSheetView guid="{94AA8353-3E9C-4830-8158-93A6E74B3269}" scale="85" fitToPage="1">
      <selection activeCell="D5" sqref="D5:I5"/>
      <pageMargins left="0.75" right="0.75" top="1" bottom="1" header="0.3" footer="0.3"/>
      <printOptions horizontalCentered="1"/>
      <pageSetup paperSize="9" scale="41" fitToHeight="0" orientation="portrait" horizontalDpi="300" verticalDpi="300"/>
      <headerFooter alignWithMargins="0"/>
    </customSheetView>
  </customSheetViews>
  <mergeCells count="24">
    <mergeCell ref="B43:I43"/>
    <mergeCell ref="G9:I9"/>
    <mergeCell ref="B37:I37"/>
    <mergeCell ref="B1:I1"/>
    <mergeCell ref="B41:I41"/>
    <mergeCell ref="B7:C7"/>
    <mergeCell ref="B6:C6"/>
    <mergeCell ref="I12:I13"/>
    <mergeCell ref="D5:E5"/>
    <mergeCell ref="D6:E6"/>
    <mergeCell ref="D7:E7"/>
    <mergeCell ref="B40:I40"/>
    <mergeCell ref="A39:I39"/>
    <mergeCell ref="C12:C13"/>
    <mergeCell ref="B5:C5"/>
    <mergeCell ref="D12:D13"/>
    <mergeCell ref="B42:I42"/>
    <mergeCell ref="B36:I36"/>
    <mergeCell ref="B12:B13"/>
    <mergeCell ref="E12:E13"/>
    <mergeCell ref="B8:C9"/>
    <mergeCell ref="D8:F8"/>
    <mergeCell ref="G8:I8"/>
    <mergeCell ref="D9:F9"/>
  </mergeCells>
  <phoneticPr fontId="2"/>
  <dataValidations count="8">
    <dataValidation type="list" allowBlank="1" showErrorMessage="1" sqref="D5:E5" xr:uid="{00000000-0002-0000-0500-000000000000}">
      <formula1>選択肢_船舶名リスト_日本語</formula1>
    </dataValidation>
    <dataValidation type="list" allowBlank="1" showInputMessage="1" showErrorMessage="1" sqref="D7:E7" xr:uid="{00000000-0002-0000-0500-000001000000}">
      <formula1>A_航海種別リスト</formula1>
    </dataValidation>
    <dataValidation type="list" imeMode="disabled" allowBlank="1" showInputMessage="1" showErrorMessage="1" sqref="C16:C35" xr:uid="{00000000-0002-0000-0500-000002000000}">
      <formula1>選択肢_年度</formula1>
    </dataValidation>
    <dataValidation imeMode="off" allowBlank="1" showInputMessage="1" showErrorMessage="1" sqref="G9 E16:E35 G14:G35" xr:uid="{00000000-0002-0000-0500-000003000000}"/>
    <dataValidation allowBlank="1" showErrorMessage="1" sqref="F5:I5" xr:uid="{00000000-0002-0000-0500-000004000000}"/>
    <dataValidation type="list" allowBlank="1" showInputMessage="1" showErrorMessage="1" sqref="H16:H35" xr:uid="{00000000-0002-0000-0500-000005000000}">
      <formula1>選択肢_有無</formula1>
    </dataValidation>
    <dataValidation imeMode="disabled" allowBlank="1" showInputMessage="1" showErrorMessage="1" sqref="D6:E6" xr:uid="{00000000-0002-0000-0500-000006000000}"/>
    <dataValidation type="list" allowBlank="1" showInputMessage="1" showErrorMessage="1" sqref="D16:D35" xr:uid="{29B7F065-F70B-4D22-97AB-E0619C360A52}">
      <formula1>A_課題種別リスト</formula1>
    </dataValidation>
  </dataValidations>
  <printOptions horizontalCentered="1"/>
  <pageMargins left="0.75" right="0.75" top="1" bottom="1" header="0.3" footer="0.3"/>
  <pageSetup paperSize="9" scale="41" fitToHeight="0" orientation="portrait" horizontalDpi="300" verticalDpi="300"/>
  <headerFooter alignWithMargins="0"/>
  <ignoredErrors>
    <ignoredError sqref="A4 A1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8" tint="0.59999389629810485"/>
    <pageSetUpPr fitToPage="1"/>
  </sheetPr>
  <dimension ref="A1:L124"/>
  <sheetViews>
    <sheetView showGridLines="0" zoomScaleNormal="100" zoomScaleSheetLayoutView="100" workbookViewId="0">
      <selection activeCell="D16" sqref="D16"/>
    </sheetView>
  </sheetViews>
  <sheetFormatPr defaultColWidth="13" defaultRowHeight="13.5" x14ac:dyDescent="0.15"/>
  <cols>
    <col min="1" max="2" width="3.625" style="23" customWidth="1"/>
    <col min="3" max="3" width="6.625" hidden="1" customWidth="1"/>
    <col min="4" max="4" width="9.625" customWidth="1"/>
    <col min="5" max="5" width="15.625" customWidth="1"/>
    <col min="6" max="6" width="18.625" customWidth="1"/>
    <col min="7" max="7" width="24.625" customWidth="1"/>
    <col min="8" max="8" width="18.625" customWidth="1"/>
    <col min="9" max="10" width="24.625" customWidth="1"/>
    <col min="11" max="11" width="9.625" customWidth="1"/>
    <col min="12" max="12" width="30.625" customWidth="1"/>
  </cols>
  <sheetData>
    <row r="1" spans="1:12" ht="14.25" customHeight="1" x14ac:dyDescent="0.15">
      <c r="A1" s="107" t="s">
        <v>800</v>
      </c>
      <c r="B1" s="729" t="s">
        <v>651</v>
      </c>
      <c r="C1" s="730"/>
      <c r="D1" s="730"/>
      <c r="E1" s="730"/>
      <c r="F1" s="730"/>
      <c r="G1" s="730"/>
      <c r="H1" s="730"/>
      <c r="I1" s="730"/>
      <c r="J1" s="730"/>
      <c r="K1" s="730"/>
      <c r="L1" s="730"/>
    </row>
    <row r="2" spans="1:12" x14ac:dyDescent="0.15">
      <c r="C2" s="42"/>
      <c r="D2" s="1"/>
      <c r="E2" s="42"/>
      <c r="F2" s="42"/>
      <c r="G2" s="42"/>
      <c r="H2" s="42"/>
      <c r="I2" s="42"/>
      <c r="J2" s="42"/>
      <c r="K2" s="1"/>
      <c r="L2" s="15" t="s">
        <v>627</v>
      </c>
    </row>
    <row r="3" spans="1:12" x14ac:dyDescent="0.15">
      <c r="C3" s="1"/>
      <c r="D3" s="1"/>
      <c r="E3" s="1"/>
      <c r="F3" s="1"/>
      <c r="G3" s="1"/>
      <c r="H3" s="1"/>
      <c r="I3" s="1"/>
      <c r="J3" s="1"/>
      <c r="K3" s="1"/>
      <c r="L3" s="7" t="str">
        <f>IF(A_航海種別="共同利用公募","主席研究者が記入",IF(A_航海種別="所内利用・共同利用公募","主席/首席研究者が記入","首席研究者が記入"))</f>
        <v>首席研究者が記入</v>
      </c>
    </row>
    <row r="4" spans="1:12" x14ac:dyDescent="0.15">
      <c r="A4" s="23" t="s">
        <v>771</v>
      </c>
      <c r="B4" s="1" t="s">
        <v>784</v>
      </c>
      <c r="C4" s="1"/>
      <c r="E4" s="1"/>
      <c r="F4" s="1"/>
      <c r="G4" s="1"/>
      <c r="H4" s="1"/>
      <c r="I4" s="1"/>
      <c r="J4" s="1"/>
      <c r="K4" s="1"/>
      <c r="L4" s="1"/>
    </row>
    <row r="5" spans="1:12" x14ac:dyDescent="0.15">
      <c r="B5" s="731" t="s">
        <v>121</v>
      </c>
      <c r="C5" s="731"/>
      <c r="D5" s="732"/>
      <c r="E5" s="736" t="str">
        <f>IF(A_船舶名="","",A_船舶名)</f>
        <v/>
      </c>
      <c r="F5" s="737"/>
      <c r="G5" s="139"/>
      <c r="H5" s="139"/>
      <c r="I5" s="139"/>
      <c r="J5" s="139"/>
      <c r="K5" s="139"/>
      <c r="L5" s="139"/>
    </row>
    <row r="6" spans="1:12" x14ac:dyDescent="0.15">
      <c r="B6" s="685" t="s">
        <v>124</v>
      </c>
      <c r="C6" s="685"/>
      <c r="D6" s="733"/>
      <c r="E6" s="738" t="str">
        <f>IF(A_航海番号="","",A_航海番号)</f>
        <v/>
      </c>
      <c r="F6" s="739"/>
      <c r="G6" s="140"/>
      <c r="H6" s="140"/>
      <c r="I6" s="140"/>
      <c r="J6" s="140"/>
      <c r="K6" s="140"/>
      <c r="L6" s="140"/>
    </row>
    <row r="7" spans="1:12" x14ac:dyDescent="0.15">
      <c r="B7" s="685" t="s">
        <v>90</v>
      </c>
      <c r="C7" s="685"/>
      <c r="D7" s="733"/>
      <c r="E7" s="738" t="str">
        <f>IF(A_航海種別="","",A_航海種別)</f>
        <v/>
      </c>
      <c r="F7" s="740"/>
      <c r="G7" s="140"/>
      <c r="H7" s="140"/>
      <c r="I7" s="140"/>
      <c r="J7" s="140"/>
      <c r="K7" s="140"/>
      <c r="L7" s="140"/>
    </row>
    <row r="8" spans="1:12" ht="54" customHeight="1" x14ac:dyDescent="0.15">
      <c r="B8" s="734" t="s">
        <v>785</v>
      </c>
      <c r="C8" s="734"/>
      <c r="D8" s="735"/>
      <c r="E8" s="741" t="str">
        <f>IF(A_航海名_日本語="","",A_航海名_日本語)</f>
        <v/>
      </c>
      <c r="F8" s="742"/>
      <c r="G8" s="742" t="str">
        <f>IF(A_船舶名="","",A_船舶名)</f>
        <v/>
      </c>
      <c r="H8" s="742"/>
      <c r="I8" s="727" t="str">
        <f>IF(A_航海名_英語="","",A_航海名_英語)</f>
        <v/>
      </c>
      <c r="J8" s="728"/>
      <c r="K8" s="728"/>
      <c r="L8" s="728"/>
    </row>
    <row r="9" spans="1:12" x14ac:dyDescent="0.15">
      <c r="C9" s="5"/>
      <c r="D9" s="5"/>
      <c r="E9" s="5"/>
      <c r="F9" s="1"/>
      <c r="G9" s="1"/>
      <c r="H9" s="1"/>
      <c r="I9" s="1"/>
      <c r="J9" s="1"/>
      <c r="K9" s="1"/>
      <c r="L9" s="1"/>
    </row>
    <row r="10" spans="1:12" x14ac:dyDescent="0.15">
      <c r="A10" s="23" t="s">
        <v>772</v>
      </c>
      <c r="B10" s="12" t="s">
        <v>794</v>
      </c>
      <c r="C10" s="12"/>
      <c r="D10" s="12"/>
      <c r="E10" s="5"/>
      <c r="F10" s="1"/>
      <c r="G10" s="1"/>
      <c r="H10" s="1"/>
      <c r="I10" s="1"/>
      <c r="J10" s="1"/>
      <c r="K10" s="1"/>
      <c r="L10" s="1"/>
    </row>
    <row r="11" spans="1:12" ht="13.5" customHeight="1" x14ac:dyDescent="0.15">
      <c r="B11" s="681"/>
      <c r="C11" s="721" t="s">
        <v>1068</v>
      </c>
      <c r="D11" s="719" t="s">
        <v>799</v>
      </c>
      <c r="E11" s="703" t="s">
        <v>225</v>
      </c>
      <c r="F11" s="722" t="s">
        <v>792</v>
      </c>
      <c r="G11" s="723"/>
      <c r="H11" s="724" t="s">
        <v>1173</v>
      </c>
      <c r="I11" s="725"/>
      <c r="J11" s="726"/>
      <c r="K11" s="681" t="s">
        <v>798</v>
      </c>
      <c r="L11" s="717" t="s">
        <v>128</v>
      </c>
    </row>
    <row r="12" spans="1:12" x14ac:dyDescent="0.15">
      <c r="B12" s="718"/>
      <c r="C12" s="634"/>
      <c r="D12" s="720"/>
      <c r="E12" s="704"/>
      <c r="F12" s="137" t="s">
        <v>1082</v>
      </c>
      <c r="G12" s="109" t="s">
        <v>106</v>
      </c>
      <c r="H12" s="466" t="s">
        <v>1080</v>
      </c>
      <c r="I12" s="466" t="s">
        <v>1081</v>
      </c>
      <c r="J12" s="456" t="s">
        <v>12</v>
      </c>
      <c r="K12" s="718"/>
      <c r="L12" s="637"/>
    </row>
    <row r="13" spans="1:12" x14ac:dyDescent="0.15">
      <c r="A13" s="23" t="s">
        <v>71</v>
      </c>
      <c r="B13" s="110"/>
      <c r="C13" s="147"/>
      <c r="D13" s="162" t="s">
        <v>1171</v>
      </c>
      <c r="E13" s="147" t="s">
        <v>57</v>
      </c>
      <c r="F13" s="447" t="s">
        <v>230</v>
      </c>
      <c r="G13" s="141" t="s">
        <v>140</v>
      </c>
      <c r="H13" s="141" t="s">
        <v>787</v>
      </c>
      <c r="I13" s="141" t="s">
        <v>786</v>
      </c>
      <c r="J13" s="223" t="s">
        <v>793</v>
      </c>
      <c r="K13" s="145" t="s">
        <v>20</v>
      </c>
      <c r="L13" s="215"/>
    </row>
    <row r="14" spans="1:12" x14ac:dyDescent="0.15">
      <c r="A14" s="23" t="s">
        <v>71</v>
      </c>
      <c r="B14" s="453"/>
      <c r="C14" s="148"/>
      <c r="D14" s="163" t="s">
        <v>1172</v>
      </c>
      <c r="E14" s="148" t="s">
        <v>781</v>
      </c>
      <c r="F14" s="355" t="s">
        <v>788</v>
      </c>
      <c r="G14" s="142" t="s">
        <v>790</v>
      </c>
      <c r="H14" s="142" t="s">
        <v>789</v>
      </c>
      <c r="I14" s="142" t="s">
        <v>791</v>
      </c>
      <c r="J14" s="500" t="s">
        <v>1168</v>
      </c>
      <c r="K14" s="146" t="s">
        <v>15</v>
      </c>
      <c r="L14" s="497"/>
    </row>
    <row r="15" spans="1:12" hidden="1" x14ac:dyDescent="0.15">
      <c r="A15" s="23" t="s">
        <v>71</v>
      </c>
      <c r="B15" s="453"/>
      <c r="C15" s="330"/>
      <c r="D15" s="163"/>
      <c r="E15" s="148"/>
      <c r="F15" s="348"/>
      <c r="G15" s="226"/>
      <c r="H15" s="226"/>
      <c r="I15" s="226"/>
      <c r="J15" s="501"/>
      <c r="K15" s="227"/>
      <c r="L15" s="497"/>
    </row>
    <row r="16" spans="1:12" x14ac:dyDescent="0.15">
      <c r="B16" s="453">
        <f>ROW()-15</f>
        <v>1</v>
      </c>
      <c r="C16" s="452" t="str">
        <f>IF(COUNTIFS(E16,"*代表*")&gt;0,"代表"&amp;COUNTIF($E$16:E16,"*代表*"),IF(COUNTIFS(E16,"*分担*")&gt;0,"分担"&amp;COUNTIF($E$16:E16,"*分担*"),IF(COUNTIFS(E16,"*採択*")&gt;0,"採択"&amp;COUNTIF($E$16:E16,"*採択*"),"")))</f>
        <v/>
      </c>
      <c r="D16" s="393"/>
      <c r="E16" s="394"/>
      <c r="F16" s="448"/>
      <c r="G16" s="143"/>
      <c r="H16" s="143"/>
      <c r="I16" s="143"/>
      <c r="J16" s="49"/>
      <c r="K16" s="397"/>
      <c r="L16" s="150"/>
    </row>
    <row r="17" spans="2:12" x14ac:dyDescent="0.15">
      <c r="B17" s="160">
        <f t="shared" ref="B17:B80" si="0">ROW()-15</f>
        <v>2</v>
      </c>
      <c r="C17" s="450" t="str">
        <f>IF(COUNTIFS(E17,"*代表*")&gt;0,"代表"&amp;COUNTIF($E$16:E17,"*代表*"),IF(COUNTIFS(E17,"*分担*")&gt;0,"分担"&amp;COUNTIF($E$16:E17,"*分担*"),IF(COUNTIFS(E17,"*採択*")&gt;0,"採択"&amp;COUNTIF($E$16:E17,"*採択*"),"")))</f>
        <v/>
      </c>
      <c r="D17" s="393"/>
      <c r="E17" s="394"/>
      <c r="F17" s="448"/>
      <c r="G17" s="143"/>
      <c r="H17" s="143"/>
      <c r="I17" s="143"/>
      <c r="J17" s="49"/>
      <c r="K17" s="397"/>
      <c r="L17" s="150"/>
    </row>
    <row r="18" spans="2:12" x14ac:dyDescent="0.15">
      <c r="B18" s="160">
        <f t="shared" si="0"/>
        <v>3</v>
      </c>
      <c r="C18" s="450" t="str">
        <f>IF(COUNTIFS(E18,"*代表*")&gt;0,"代表"&amp;COUNTIF($E$16:E18,"*代表*"),IF(COUNTIFS(E18,"*分担*")&gt;0,"分担"&amp;COUNTIF($E$16:E18,"*分担*"),IF(COUNTIFS(E18,"*採択*")&gt;0,"採択"&amp;COUNTIF($E$16:E18,"*採択*"),"")))</f>
        <v/>
      </c>
      <c r="D18" s="393"/>
      <c r="E18" s="394"/>
      <c r="F18" s="448"/>
      <c r="G18" s="143"/>
      <c r="H18" s="143"/>
      <c r="I18" s="143"/>
      <c r="J18" s="49"/>
      <c r="K18" s="397"/>
      <c r="L18" s="150"/>
    </row>
    <row r="19" spans="2:12" x14ac:dyDescent="0.15">
      <c r="B19" s="160">
        <f t="shared" si="0"/>
        <v>4</v>
      </c>
      <c r="C19" s="450" t="str">
        <f>IF(COUNTIFS(E19,"*代表*")&gt;0,"代表"&amp;COUNTIF($E$16:E19,"*代表*"),IF(COUNTIFS(E19,"*分担*")&gt;0,"分担"&amp;COUNTIF($E$16:E19,"*分担*"),IF(COUNTIFS(E19,"*採択*")&gt;0,"採択"&amp;COUNTIF($E$16:E19,"*採択*"),"")))</f>
        <v/>
      </c>
      <c r="D19" s="393"/>
      <c r="E19" s="394"/>
      <c r="F19" s="448"/>
      <c r="G19" s="143"/>
      <c r="H19" s="143"/>
      <c r="I19" s="143"/>
      <c r="J19" s="49"/>
      <c r="K19" s="397"/>
      <c r="L19" s="150"/>
    </row>
    <row r="20" spans="2:12" x14ac:dyDescent="0.15">
      <c r="B20" s="160">
        <f t="shared" si="0"/>
        <v>5</v>
      </c>
      <c r="C20" s="450" t="str">
        <f>IF(COUNTIFS(E20,"*代表*")&gt;0,"代表"&amp;COUNTIF($E$16:E20,"*代表*"),IF(COUNTIFS(E20,"*分担*")&gt;0,"分担"&amp;COUNTIF($E$16:E20,"*分担*"),IF(COUNTIFS(E20,"*採択*")&gt;0,"採択"&amp;COUNTIF($E$16:E20,"*採択*"),"")))</f>
        <v/>
      </c>
      <c r="D20" s="393"/>
      <c r="E20" s="394"/>
      <c r="F20" s="448"/>
      <c r="G20" s="143"/>
      <c r="H20" s="143"/>
      <c r="I20" s="143"/>
      <c r="J20" s="49"/>
      <c r="K20" s="397"/>
      <c r="L20" s="150"/>
    </row>
    <row r="21" spans="2:12" x14ac:dyDescent="0.15">
      <c r="B21" s="160">
        <f t="shared" si="0"/>
        <v>6</v>
      </c>
      <c r="C21" s="450" t="str">
        <f>IF(COUNTIFS(E21,"*代表*")&gt;0,"代表"&amp;COUNTIF($E$16:E21,"*代表*"),IF(COUNTIFS(E21,"*分担*")&gt;0,"分担"&amp;COUNTIF($E$16:E21,"*分担*"),IF(COUNTIFS(E21,"*採択*")&gt;0,"採択"&amp;COUNTIF($E$16:E21,"*採択*"),"")))</f>
        <v/>
      </c>
      <c r="D21" s="393"/>
      <c r="E21" s="394"/>
      <c r="F21" s="448"/>
      <c r="G21" s="143"/>
      <c r="H21" s="143"/>
      <c r="I21" s="143"/>
      <c r="J21" s="49"/>
      <c r="K21" s="397"/>
      <c r="L21" s="150"/>
    </row>
    <row r="22" spans="2:12" x14ac:dyDescent="0.15">
      <c r="B22" s="160">
        <f t="shared" si="0"/>
        <v>7</v>
      </c>
      <c r="C22" s="450" t="str">
        <f>IF(COUNTIFS(E22,"*代表*")&gt;0,"代表"&amp;COUNTIF($E$16:E22,"*代表*"),IF(COUNTIFS(E22,"*分担*")&gt;0,"分担"&amp;COUNTIF($E$16:E22,"*分担*"),IF(COUNTIFS(E22,"*採択*")&gt;0,"採択"&amp;COUNTIF($E$16:E22,"*採択*"),"")))</f>
        <v/>
      </c>
      <c r="D22" s="393"/>
      <c r="E22" s="394"/>
      <c r="F22" s="448"/>
      <c r="G22" s="143"/>
      <c r="H22" s="143"/>
      <c r="I22" s="143"/>
      <c r="J22" s="49"/>
      <c r="K22" s="397"/>
      <c r="L22" s="150"/>
    </row>
    <row r="23" spans="2:12" x14ac:dyDescent="0.15">
      <c r="B23" s="160">
        <f t="shared" si="0"/>
        <v>8</v>
      </c>
      <c r="C23" s="450" t="str">
        <f>IF(COUNTIFS(E23,"*代表*")&gt;0,"代表"&amp;COUNTIF($E$16:E23,"*代表*"),IF(COUNTIFS(E23,"*分担*")&gt;0,"分担"&amp;COUNTIF($E$16:E23,"*分担*"),IF(COUNTIFS(E23,"*採択*")&gt;0,"採択"&amp;COUNTIF($E$16:E23,"*採択*"),"")))</f>
        <v/>
      </c>
      <c r="D23" s="393"/>
      <c r="E23" s="394"/>
      <c r="F23" s="448"/>
      <c r="G23" s="143"/>
      <c r="H23" s="143"/>
      <c r="I23" s="143"/>
      <c r="J23" s="49"/>
      <c r="K23" s="397"/>
      <c r="L23" s="150"/>
    </row>
    <row r="24" spans="2:12" x14ac:dyDescent="0.15">
      <c r="B24" s="160">
        <f t="shared" si="0"/>
        <v>9</v>
      </c>
      <c r="C24" s="450" t="str">
        <f>IF(COUNTIFS(E24,"*代表*")&gt;0,"代表"&amp;COUNTIF($E$16:E24,"*代表*"),IF(COUNTIFS(E24,"*分担*")&gt;0,"分担"&amp;COUNTIF($E$16:E24,"*分担*"),IF(COUNTIFS(E24,"*採択*")&gt;0,"採択"&amp;COUNTIF($E$16:E24,"*採択*"),"")))</f>
        <v/>
      </c>
      <c r="D24" s="393"/>
      <c r="E24" s="394"/>
      <c r="F24" s="448"/>
      <c r="G24" s="143"/>
      <c r="H24" s="143"/>
      <c r="I24" s="143"/>
      <c r="J24" s="49"/>
      <c r="K24" s="397"/>
      <c r="L24" s="150"/>
    </row>
    <row r="25" spans="2:12" x14ac:dyDescent="0.15">
      <c r="B25" s="160">
        <f t="shared" si="0"/>
        <v>10</v>
      </c>
      <c r="C25" s="450" t="str">
        <f>IF(COUNTIFS(E25,"*代表*")&gt;0,"代表"&amp;COUNTIF($E$16:E25,"*代表*"),IF(COUNTIFS(E25,"*分担*")&gt;0,"分担"&amp;COUNTIF($E$16:E25,"*分担*"),IF(COUNTIFS(E25,"*採択*")&gt;0,"採択"&amp;COUNTIF($E$16:E25,"*採択*"),"")))</f>
        <v/>
      </c>
      <c r="D25" s="393"/>
      <c r="E25" s="394"/>
      <c r="F25" s="448"/>
      <c r="G25" s="143"/>
      <c r="H25" s="143"/>
      <c r="I25" s="143"/>
      <c r="J25" s="49"/>
      <c r="K25" s="397"/>
      <c r="L25" s="150"/>
    </row>
    <row r="26" spans="2:12" x14ac:dyDescent="0.15">
      <c r="B26" s="160">
        <f t="shared" si="0"/>
        <v>11</v>
      </c>
      <c r="C26" s="450" t="str">
        <f>IF(COUNTIFS(E26,"*代表*")&gt;0,"代表"&amp;COUNTIF($E$16:E26,"*代表*"),IF(COUNTIFS(E26,"*分担*")&gt;0,"分担"&amp;COUNTIF($E$16:E26,"*分担*"),IF(COUNTIFS(E26,"*採択*")&gt;0,"採択"&amp;COUNTIF($E$16:E26,"*採択*"),"")))</f>
        <v/>
      </c>
      <c r="D26" s="393"/>
      <c r="E26" s="394"/>
      <c r="F26" s="448"/>
      <c r="G26" s="143"/>
      <c r="H26" s="143"/>
      <c r="I26" s="143"/>
      <c r="J26" s="49"/>
      <c r="K26" s="397"/>
      <c r="L26" s="150"/>
    </row>
    <row r="27" spans="2:12" x14ac:dyDescent="0.15">
      <c r="B27" s="160">
        <f t="shared" si="0"/>
        <v>12</v>
      </c>
      <c r="C27" s="450" t="str">
        <f>IF(COUNTIFS(E27,"*代表*")&gt;0,"代表"&amp;COUNTIF($E$16:E27,"*代表*"),IF(COUNTIFS(E27,"*分担*")&gt;0,"分担"&amp;COUNTIF($E$16:E27,"*分担*"),IF(COUNTIFS(E27,"*採択*")&gt;0,"採択"&amp;COUNTIF($E$16:E27,"*採択*"),"")))</f>
        <v/>
      </c>
      <c r="D27" s="393"/>
      <c r="E27" s="394"/>
      <c r="F27" s="448"/>
      <c r="G27" s="143"/>
      <c r="H27" s="143"/>
      <c r="I27" s="143"/>
      <c r="J27" s="49"/>
      <c r="K27" s="397"/>
      <c r="L27" s="150"/>
    </row>
    <row r="28" spans="2:12" x14ac:dyDescent="0.15">
      <c r="B28" s="160">
        <f t="shared" si="0"/>
        <v>13</v>
      </c>
      <c r="C28" s="450" t="str">
        <f>IF(COUNTIFS(E28,"*代表*")&gt;0,"代表"&amp;COUNTIF($E$16:E28,"*代表*"),IF(COUNTIFS(E28,"*分担*")&gt;0,"分担"&amp;COUNTIF($E$16:E28,"*分担*"),IF(COUNTIFS(E28,"*採択*")&gt;0,"採択"&amp;COUNTIF($E$16:E28,"*採択*"),"")))</f>
        <v/>
      </c>
      <c r="D28" s="393"/>
      <c r="E28" s="394"/>
      <c r="F28" s="448"/>
      <c r="G28" s="143"/>
      <c r="H28" s="143"/>
      <c r="I28" s="143"/>
      <c r="J28" s="49"/>
      <c r="K28" s="397"/>
      <c r="L28" s="150"/>
    </row>
    <row r="29" spans="2:12" x14ac:dyDescent="0.15">
      <c r="B29" s="160">
        <f t="shared" si="0"/>
        <v>14</v>
      </c>
      <c r="C29" s="450" t="str">
        <f>IF(COUNTIFS(E29,"*代表*")&gt;0,"代表"&amp;COUNTIF($E$16:E29,"*代表*"),IF(COUNTIFS(E29,"*分担*")&gt;0,"分担"&amp;COUNTIF($E$16:E29,"*分担*"),IF(COUNTIFS(E29,"*採択*")&gt;0,"採択"&amp;COUNTIF($E$16:E29,"*採択*"),"")))</f>
        <v/>
      </c>
      <c r="D29" s="393"/>
      <c r="E29" s="394"/>
      <c r="F29" s="448"/>
      <c r="G29" s="143"/>
      <c r="H29" s="143"/>
      <c r="I29" s="143"/>
      <c r="J29" s="49"/>
      <c r="K29" s="397"/>
      <c r="L29" s="150"/>
    </row>
    <row r="30" spans="2:12" x14ac:dyDescent="0.15">
      <c r="B30" s="160">
        <f t="shared" si="0"/>
        <v>15</v>
      </c>
      <c r="C30" s="450" t="str">
        <f>IF(COUNTIFS(E30,"*代表*")&gt;0,"代表"&amp;COUNTIF($E$16:E30,"*代表*"),IF(COUNTIFS(E30,"*分担*")&gt;0,"分担"&amp;COUNTIF($E$16:E30,"*分担*"),IF(COUNTIFS(E30,"*採択*")&gt;0,"採択"&amp;COUNTIF($E$16:E30,"*採択*"),"")))</f>
        <v/>
      </c>
      <c r="D30" s="393"/>
      <c r="E30" s="394"/>
      <c r="F30" s="448"/>
      <c r="G30" s="143"/>
      <c r="H30" s="143"/>
      <c r="I30" s="143"/>
      <c r="J30" s="49"/>
      <c r="K30" s="397"/>
      <c r="L30" s="150"/>
    </row>
    <row r="31" spans="2:12" x14ac:dyDescent="0.15">
      <c r="B31" s="160">
        <f t="shared" si="0"/>
        <v>16</v>
      </c>
      <c r="C31" s="450" t="str">
        <f>IF(COUNTIFS(E31,"*代表*")&gt;0,"代表"&amp;COUNTIF($E$16:E31,"*代表*"),IF(COUNTIFS(E31,"*分担*")&gt;0,"分担"&amp;COUNTIF($E$16:E31,"*分担*"),IF(COUNTIFS(E31,"*採択*")&gt;0,"採択"&amp;COUNTIF($E$16:E31,"*採択*"),"")))</f>
        <v/>
      </c>
      <c r="D31" s="393"/>
      <c r="E31" s="394"/>
      <c r="F31" s="448"/>
      <c r="G31" s="143"/>
      <c r="H31" s="143"/>
      <c r="I31" s="143"/>
      <c r="J31" s="49"/>
      <c r="K31" s="397"/>
      <c r="L31" s="150"/>
    </row>
    <row r="32" spans="2:12" x14ac:dyDescent="0.15">
      <c r="B32" s="160">
        <f t="shared" si="0"/>
        <v>17</v>
      </c>
      <c r="C32" s="450" t="str">
        <f>IF(COUNTIFS(E32,"*代表*")&gt;0,"代表"&amp;COUNTIF($E$16:E32,"*代表*"),IF(COUNTIFS(E32,"*分担*")&gt;0,"分担"&amp;COUNTIF($E$16:E32,"*分担*"),IF(COUNTIFS(E32,"*採択*")&gt;0,"採択"&amp;COUNTIF($E$16:E32,"*採択*"),"")))</f>
        <v/>
      </c>
      <c r="D32" s="393"/>
      <c r="E32" s="394"/>
      <c r="F32" s="448"/>
      <c r="G32" s="143"/>
      <c r="H32" s="143"/>
      <c r="I32" s="143"/>
      <c r="J32" s="49"/>
      <c r="K32" s="397"/>
      <c r="L32" s="150"/>
    </row>
    <row r="33" spans="2:12" x14ac:dyDescent="0.15">
      <c r="B33" s="160">
        <f t="shared" si="0"/>
        <v>18</v>
      </c>
      <c r="C33" s="450" t="str">
        <f>IF(COUNTIFS(E33,"*代表*")&gt;0,"代表"&amp;COUNTIF($E$16:E33,"*代表*"),IF(COUNTIFS(E33,"*分担*")&gt;0,"分担"&amp;COUNTIF($E$16:E33,"*分担*"),IF(COUNTIFS(E33,"*採択*")&gt;0,"採択"&amp;COUNTIF($E$16:E33,"*採択*"),"")))</f>
        <v/>
      </c>
      <c r="D33" s="393"/>
      <c r="E33" s="394"/>
      <c r="F33" s="448"/>
      <c r="G33" s="143"/>
      <c r="H33" s="143"/>
      <c r="I33" s="143"/>
      <c r="J33" s="49"/>
      <c r="K33" s="397"/>
      <c r="L33" s="150"/>
    </row>
    <row r="34" spans="2:12" x14ac:dyDescent="0.15">
      <c r="B34" s="160">
        <f t="shared" si="0"/>
        <v>19</v>
      </c>
      <c r="C34" s="450" t="str">
        <f>IF(COUNTIFS(E34,"*代表*")&gt;0,"代表"&amp;COUNTIF($E$16:E34,"*代表*"),IF(COUNTIFS(E34,"*分担*")&gt;0,"分担"&amp;COUNTIF($E$16:E34,"*分担*"),IF(COUNTIFS(E34,"*採択*")&gt;0,"採択"&amp;COUNTIF($E$16:E34,"*採択*"),"")))</f>
        <v/>
      </c>
      <c r="D34" s="393"/>
      <c r="E34" s="394"/>
      <c r="F34" s="448"/>
      <c r="G34" s="143"/>
      <c r="H34" s="143"/>
      <c r="I34" s="143"/>
      <c r="J34" s="49"/>
      <c r="K34" s="397"/>
      <c r="L34" s="150"/>
    </row>
    <row r="35" spans="2:12" x14ac:dyDescent="0.15">
      <c r="B35" s="160">
        <f t="shared" si="0"/>
        <v>20</v>
      </c>
      <c r="C35" s="450" t="str">
        <f>IF(COUNTIFS(E35,"*代表*")&gt;0,"代表"&amp;COUNTIF($E$16:E35,"*代表*"),IF(COUNTIFS(E35,"*分担*")&gt;0,"分担"&amp;COUNTIF($E$16:E35,"*分担*"),IF(COUNTIFS(E35,"*採択*")&gt;0,"採択"&amp;COUNTIF($E$16:E35,"*採択*"),"")))</f>
        <v/>
      </c>
      <c r="D35" s="393"/>
      <c r="E35" s="394"/>
      <c r="F35" s="448"/>
      <c r="G35" s="143"/>
      <c r="H35" s="143"/>
      <c r="I35" s="143"/>
      <c r="J35" s="49"/>
      <c r="K35" s="397"/>
      <c r="L35" s="150"/>
    </row>
    <row r="36" spans="2:12" x14ac:dyDescent="0.15">
      <c r="B36" s="160">
        <f t="shared" si="0"/>
        <v>21</v>
      </c>
      <c r="C36" s="450" t="str">
        <f>IF(COUNTIFS(E36,"*代表*")&gt;0,"代表"&amp;COUNTIF($E$16:E36,"*代表*"),IF(COUNTIFS(E36,"*分担*")&gt;0,"分担"&amp;COUNTIF($E$16:E36,"*分担*"),IF(COUNTIFS(E36,"*採択*")&gt;0,"採択"&amp;COUNTIF($E$16:E36,"*採択*"),"")))</f>
        <v/>
      </c>
      <c r="D36" s="393"/>
      <c r="E36" s="394"/>
      <c r="F36" s="448"/>
      <c r="G36" s="143"/>
      <c r="H36" s="143"/>
      <c r="I36" s="143"/>
      <c r="J36" s="49"/>
      <c r="K36" s="397"/>
      <c r="L36" s="150"/>
    </row>
    <row r="37" spans="2:12" x14ac:dyDescent="0.15">
      <c r="B37" s="160">
        <f t="shared" si="0"/>
        <v>22</v>
      </c>
      <c r="C37" s="450" t="str">
        <f>IF(COUNTIFS(E37,"*代表*")&gt;0,"代表"&amp;COUNTIF($E$16:E37,"*代表*"),IF(COUNTIFS(E37,"*分担*")&gt;0,"分担"&amp;COUNTIF($E$16:E37,"*分担*"),IF(COUNTIFS(E37,"*採択*")&gt;0,"採択"&amp;COUNTIF($E$16:E37,"*採択*"),"")))</f>
        <v/>
      </c>
      <c r="D37" s="393"/>
      <c r="E37" s="394"/>
      <c r="F37" s="448"/>
      <c r="G37" s="143"/>
      <c r="H37" s="143"/>
      <c r="I37" s="143"/>
      <c r="J37" s="49"/>
      <c r="K37" s="397"/>
      <c r="L37" s="150"/>
    </row>
    <row r="38" spans="2:12" x14ac:dyDescent="0.15">
      <c r="B38" s="160">
        <f t="shared" si="0"/>
        <v>23</v>
      </c>
      <c r="C38" s="450" t="str">
        <f>IF(COUNTIFS(E38,"*代表*")&gt;0,"代表"&amp;COUNTIF($E$16:E38,"*代表*"),IF(COUNTIFS(E38,"*分担*")&gt;0,"分担"&amp;COUNTIF($E$16:E38,"*分担*"),IF(COUNTIFS(E38,"*採択*")&gt;0,"採択"&amp;COUNTIF($E$16:E38,"*採択*"),"")))</f>
        <v/>
      </c>
      <c r="D38" s="393"/>
      <c r="E38" s="394"/>
      <c r="F38" s="448"/>
      <c r="G38" s="143"/>
      <c r="H38" s="143"/>
      <c r="I38" s="143"/>
      <c r="J38" s="49"/>
      <c r="K38" s="397"/>
      <c r="L38" s="150"/>
    </row>
    <row r="39" spans="2:12" x14ac:dyDescent="0.15">
      <c r="B39" s="160">
        <f t="shared" si="0"/>
        <v>24</v>
      </c>
      <c r="C39" s="450" t="str">
        <f>IF(COUNTIFS(E39,"*代表*")&gt;0,"代表"&amp;COUNTIF($E$16:E39,"*代表*"),IF(COUNTIFS(E39,"*分担*")&gt;0,"分担"&amp;COUNTIF($E$16:E39,"*分担*"),IF(COUNTIFS(E39,"*採択*")&gt;0,"採択"&amp;COUNTIF($E$16:E39,"*採択*"),"")))</f>
        <v/>
      </c>
      <c r="D39" s="393"/>
      <c r="E39" s="394"/>
      <c r="F39" s="448"/>
      <c r="G39" s="143"/>
      <c r="H39" s="143"/>
      <c r="I39" s="143"/>
      <c r="J39" s="49"/>
      <c r="K39" s="397"/>
      <c r="L39" s="150"/>
    </row>
    <row r="40" spans="2:12" x14ac:dyDescent="0.15">
      <c r="B40" s="160">
        <f t="shared" si="0"/>
        <v>25</v>
      </c>
      <c r="C40" s="450" t="str">
        <f>IF(COUNTIFS(E40,"*代表*")&gt;0,"代表"&amp;COUNTIF($E$16:E40,"*代表*"),IF(COUNTIFS(E40,"*分担*")&gt;0,"分担"&amp;COUNTIF($E$16:E40,"*分担*"),IF(COUNTIFS(E40,"*採択*")&gt;0,"採択"&amp;COUNTIF($E$16:E40,"*採択*"),"")))</f>
        <v/>
      </c>
      <c r="D40" s="393"/>
      <c r="E40" s="394"/>
      <c r="F40" s="448"/>
      <c r="G40" s="143"/>
      <c r="H40" s="143"/>
      <c r="I40" s="143"/>
      <c r="J40" s="49"/>
      <c r="K40" s="397"/>
      <c r="L40" s="150"/>
    </row>
    <row r="41" spans="2:12" x14ac:dyDescent="0.15">
      <c r="B41" s="160">
        <f t="shared" si="0"/>
        <v>26</v>
      </c>
      <c r="C41" s="450" t="str">
        <f>IF(COUNTIFS(E41,"*代表*")&gt;0,"代表"&amp;COUNTIF($E$16:E41,"*代表*"),IF(COUNTIFS(E41,"*分担*")&gt;0,"分担"&amp;COUNTIF($E$16:E41,"*分担*"),IF(COUNTIFS(E41,"*採択*")&gt;0,"採択"&amp;COUNTIF($E$16:E41,"*採択*"),"")))</f>
        <v/>
      </c>
      <c r="D41" s="393"/>
      <c r="E41" s="394"/>
      <c r="F41" s="448"/>
      <c r="G41" s="143"/>
      <c r="H41" s="143"/>
      <c r="I41" s="143"/>
      <c r="J41" s="49"/>
      <c r="K41" s="397"/>
      <c r="L41" s="150"/>
    </row>
    <row r="42" spans="2:12" x14ac:dyDescent="0.15">
      <c r="B42" s="160">
        <f t="shared" si="0"/>
        <v>27</v>
      </c>
      <c r="C42" s="450" t="str">
        <f>IF(COUNTIFS(E42,"*代表*")&gt;0,"代表"&amp;COUNTIF($E$16:E42,"*代表*"),IF(COUNTIFS(E42,"*分担*")&gt;0,"分担"&amp;COUNTIF($E$16:E42,"*分担*"),IF(COUNTIFS(E42,"*採択*")&gt;0,"採択"&amp;COUNTIF($E$16:E42,"*採択*"),"")))</f>
        <v/>
      </c>
      <c r="D42" s="393"/>
      <c r="E42" s="394"/>
      <c r="F42" s="448"/>
      <c r="G42" s="143"/>
      <c r="H42" s="143"/>
      <c r="I42" s="143"/>
      <c r="J42" s="49"/>
      <c r="K42" s="397"/>
      <c r="L42" s="150"/>
    </row>
    <row r="43" spans="2:12" x14ac:dyDescent="0.15">
      <c r="B43" s="160">
        <f t="shared" si="0"/>
        <v>28</v>
      </c>
      <c r="C43" s="450" t="str">
        <f>IF(COUNTIFS(E43,"*代表*")&gt;0,"代表"&amp;COUNTIF($E$16:E43,"*代表*"),IF(COUNTIFS(E43,"*分担*")&gt;0,"分担"&amp;COUNTIF($E$16:E43,"*分担*"),IF(COUNTIFS(E43,"*採択*")&gt;0,"採択"&amp;COUNTIF($E$16:E43,"*採択*"),"")))</f>
        <v/>
      </c>
      <c r="D43" s="393"/>
      <c r="E43" s="394"/>
      <c r="F43" s="448"/>
      <c r="G43" s="143"/>
      <c r="H43" s="143"/>
      <c r="I43" s="143"/>
      <c r="J43" s="49"/>
      <c r="K43" s="397"/>
      <c r="L43" s="150"/>
    </row>
    <row r="44" spans="2:12" x14ac:dyDescent="0.15">
      <c r="B44" s="160">
        <f t="shared" si="0"/>
        <v>29</v>
      </c>
      <c r="C44" s="450" t="str">
        <f>IF(COUNTIFS(E44,"*代表*")&gt;0,"代表"&amp;COUNTIF($E$16:E44,"*代表*"),IF(COUNTIFS(E44,"*分担*")&gt;0,"分担"&amp;COUNTIF($E$16:E44,"*分担*"),IF(COUNTIFS(E44,"*採択*")&gt;0,"採択"&amp;COUNTIF($E$16:E44,"*採択*"),"")))</f>
        <v/>
      </c>
      <c r="D44" s="393"/>
      <c r="E44" s="394"/>
      <c r="F44" s="448"/>
      <c r="G44" s="143"/>
      <c r="H44" s="143"/>
      <c r="I44" s="143"/>
      <c r="J44" s="49"/>
      <c r="K44" s="397"/>
      <c r="L44" s="150"/>
    </row>
    <row r="45" spans="2:12" x14ac:dyDescent="0.15">
      <c r="B45" s="160">
        <f t="shared" si="0"/>
        <v>30</v>
      </c>
      <c r="C45" s="450" t="str">
        <f>IF(COUNTIFS(E45,"*代表*")&gt;0,"代表"&amp;COUNTIF($E$16:E45,"*代表*"),IF(COUNTIFS(E45,"*分担*")&gt;0,"分担"&amp;COUNTIF($E$16:E45,"*分担*"),IF(COUNTIFS(E45,"*採択*")&gt;0,"採択"&amp;COUNTIF($E$16:E45,"*採択*"),"")))</f>
        <v/>
      </c>
      <c r="D45" s="393"/>
      <c r="E45" s="394"/>
      <c r="F45" s="448"/>
      <c r="G45" s="143"/>
      <c r="H45" s="143"/>
      <c r="I45" s="143"/>
      <c r="J45" s="49"/>
      <c r="K45" s="397"/>
      <c r="L45" s="150"/>
    </row>
    <row r="46" spans="2:12" x14ac:dyDescent="0.15">
      <c r="B46" s="160">
        <f t="shared" si="0"/>
        <v>31</v>
      </c>
      <c r="C46" s="450" t="str">
        <f>IF(COUNTIFS(E46,"*代表*")&gt;0,"代表"&amp;COUNTIF($E$16:E46,"*代表*"),IF(COUNTIFS(E46,"*分担*")&gt;0,"分担"&amp;COUNTIF($E$16:E46,"*分担*"),IF(COUNTIFS(E46,"*採択*")&gt;0,"採択"&amp;COUNTIF($E$16:E46,"*採択*"),"")))</f>
        <v/>
      </c>
      <c r="D46" s="393"/>
      <c r="E46" s="394"/>
      <c r="F46" s="448"/>
      <c r="G46" s="143"/>
      <c r="H46" s="143"/>
      <c r="I46" s="143"/>
      <c r="J46" s="49"/>
      <c r="K46" s="397"/>
      <c r="L46" s="150"/>
    </row>
    <row r="47" spans="2:12" x14ac:dyDescent="0.15">
      <c r="B47" s="160">
        <f t="shared" si="0"/>
        <v>32</v>
      </c>
      <c r="C47" s="450" t="str">
        <f>IF(COUNTIFS(E47,"*代表*")&gt;0,"代表"&amp;COUNTIF($E$16:E47,"*代表*"),IF(COUNTIFS(E47,"*分担*")&gt;0,"分担"&amp;COUNTIF($E$16:E47,"*分担*"),IF(COUNTIFS(E47,"*採択*")&gt;0,"採択"&amp;COUNTIF($E$16:E47,"*採択*"),"")))</f>
        <v/>
      </c>
      <c r="D47" s="393"/>
      <c r="E47" s="394"/>
      <c r="F47" s="448"/>
      <c r="G47" s="143"/>
      <c r="H47" s="143"/>
      <c r="I47" s="143"/>
      <c r="J47" s="49"/>
      <c r="K47" s="397"/>
      <c r="L47" s="150"/>
    </row>
    <row r="48" spans="2:12" x14ac:dyDescent="0.15">
      <c r="B48" s="160">
        <f t="shared" si="0"/>
        <v>33</v>
      </c>
      <c r="C48" s="450" t="str">
        <f>IF(COUNTIFS(E48,"*代表*")&gt;0,"代表"&amp;COUNTIF($E$16:E48,"*代表*"),IF(COUNTIFS(E48,"*分担*")&gt;0,"分担"&amp;COUNTIF($E$16:E48,"*分担*"),IF(COUNTIFS(E48,"*採択*")&gt;0,"採択"&amp;COUNTIF($E$16:E48,"*採択*"),"")))</f>
        <v/>
      </c>
      <c r="D48" s="393"/>
      <c r="E48" s="394"/>
      <c r="F48" s="448"/>
      <c r="G48" s="143"/>
      <c r="H48" s="143"/>
      <c r="I48" s="143"/>
      <c r="J48" s="49"/>
      <c r="K48" s="397"/>
      <c r="L48" s="150"/>
    </row>
    <row r="49" spans="2:12" x14ac:dyDescent="0.15">
      <c r="B49" s="160">
        <f t="shared" si="0"/>
        <v>34</v>
      </c>
      <c r="C49" s="450" t="str">
        <f>IF(COUNTIFS(E49,"*代表*")&gt;0,"代表"&amp;COUNTIF($E$16:E49,"*代表*"),IF(COUNTIFS(E49,"*分担*")&gt;0,"分担"&amp;COUNTIF($E$16:E49,"*分担*"),IF(COUNTIFS(E49,"*採択*")&gt;0,"採択"&amp;COUNTIF($E$16:E49,"*採択*"),"")))</f>
        <v/>
      </c>
      <c r="D49" s="393"/>
      <c r="E49" s="394"/>
      <c r="F49" s="448"/>
      <c r="G49" s="143"/>
      <c r="H49" s="143"/>
      <c r="I49" s="143"/>
      <c r="J49" s="49"/>
      <c r="K49" s="397"/>
      <c r="L49" s="150"/>
    </row>
    <row r="50" spans="2:12" x14ac:dyDescent="0.15">
      <c r="B50" s="160">
        <f t="shared" si="0"/>
        <v>35</v>
      </c>
      <c r="C50" s="450" t="str">
        <f>IF(COUNTIFS(E50,"*代表*")&gt;0,"代表"&amp;COUNTIF($E$16:E50,"*代表*"),IF(COUNTIFS(E50,"*分担*")&gt;0,"分担"&amp;COUNTIF($E$16:E50,"*分担*"),IF(COUNTIFS(E50,"*採択*")&gt;0,"採択"&amp;COUNTIF($E$16:E50,"*採択*"),"")))</f>
        <v/>
      </c>
      <c r="D50" s="393"/>
      <c r="E50" s="394"/>
      <c r="F50" s="448"/>
      <c r="G50" s="143"/>
      <c r="H50" s="143"/>
      <c r="I50" s="143"/>
      <c r="J50" s="49"/>
      <c r="K50" s="397"/>
      <c r="L50" s="150"/>
    </row>
    <row r="51" spans="2:12" x14ac:dyDescent="0.15">
      <c r="B51" s="160">
        <f t="shared" si="0"/>
        <v>36</v>
      </c>
      <c r="C51" s="450" t="str">
        <f>IF(COUNTIFS(E51,"*代表*")&gt;0,"代表"&amp;COUNTIF($E$16:E51,"*代表*"),IF(COUNTIFS(E51,"*分担*")&gt;0,"分担"&amp;COUNTIF($E$16:E51,"*分担*"),IF(COUNTIFS(E51,"*採択*")&gt;0,"採択"&amp;COUNTIF($E$16:E51,"*採択*"),"")))</f>
        <v/>
      </c>
      <c r="D51" s="393"/>
      <c r="E51" s="394"/>
      <c r="F51" s="448"/>
      <c r="G51" s="143"/>
      <c r="H51" s="143"/>
      <c r="I51" s="143"/>
      <c r="J51" s="49"/>
      <c r="K51" s="397"/>
      <c r="L51" s="150"/>
    </row>
    <row r="52" spans="2:12" x14ac:dyDescent="0.15">
      <c r="B52" s="160">
        <f t="shared" si="0"/>
        <v>37</v>
      </c>
      <c r="C52" s="450" t="str">
        <f>IF(COUNTIFS(E52,"*代表*")&gt;0,"代表"&amp;COUNTIF($E$16:E52,"*代表*"),IF(COUNTIFS(E52,"*分担*")&gt;0,"分担"&amp;COUNTIF($E$16:E52,"*分担*"),IF(COUNTIFS(E52,"*採択*")&gt;0,"採択"&amp;COUNTIF($E$16:E52,"*採択*"),"")))</f>
        <v/>
      </c>
      <c r="D52" s="393"/>
      <c r="E52" s="394"/>
      <c r="F52" s="448"/>
      <c r="G52" s="143"/>
      <c r="H52" s="143"/>
      <c r="I52" s="143"/>
      <c r="J52" s="49"/>
      <c r="K52" s="397"/>
      <c r="L52" s="150"/>
    </row>
    <row r="53" spans="2:12" x14ac:dyDescent="0.15">
      <c r="B53" s="160">
        <f t="shared" si="0"/>
        <v>38</v>
      </c>
      <c r="C53" s="450" t="str">
        <f>IF(COUNTIFS(E53,"*代表*")&gt;0,"代表"&amp;COUNTIF($E$16:E53,"*代表*"),IF(COUNTIFS(E53,"*分担*")&gt;0,"分担"&amp;COUNTIF($E$16:E53,"*分担*"),IF(COUNTIFS(E53,"*採択*")&gt;0,"採択"&amp;COUNTIF($E$16:E53,"*採択*"),"")))</f>
        <v/>
      </c>
      <c r="D53" s="393"/>
      <c r="E53" s="394"/>
      <c r="F53" s="448"/>
      <c r="G53" s="143"/>
      <c r="H53" s="143"/>
      <c r="I53" s="143"/>
      <c r="J53" s="49"/>
      <c r="K53" s="397"/>
      <c r="L53" s="150"/>
    </row>
    <row r="54" spans="2:12" x14ac:dyDescent="0.15">
      <c r="B54" s="160">
        <f t="shared" si="0"/>
        <v>39</v>
      </c>
      <c r="C54" s="450" t="str">
        <f>IF(COUNTIFS(E54,"*代表*")&gt;0,"代表"&amp;COUNTIF($E$16:E54,"*代表*"),IF(COUNTIFS(E54,"*分担*")&gt;0,"分担"&amp;COUNTIF($E$16:E54,"*分担*"),IF(COUNTIFS(E54,"*採択*")&gt;0,"採択"&amp;COUNTIF($E$16:E54,"*採択*"),"")))</f>
        <v/>
      </c>
      <c r="D54" s="393"/>
      <c r="E54" s="394"/>
      <c r="F54" s="448"/>
      <c r="G54" s="143"/>
      <c r="H54" s="143"/>
      <c r="I54" s="143"/>
      <c r="J54" s="49"/>
      <c r="K54" s="397"/>
      <c r="L54" s="150"/>
    </row>
    <row r="55" spans="2:12" x14ac:dyDescent="0.15">
      <c r="B55" s="160">
        <f t="shared" si="0"/>
        <v>40</v>
      </c>
      <c r="C55" s="450" t="str">
        <f>IF(COUNTIFS(E55,"*代表*")&gt;0,"代表"&amp;COUNTIF($E$16:E55,"*代表*"),IF(COUNTIFS(E55,"*分担*")&gt;0,"分担"&amp;COUNTIF($E$16:E55,"*分担*"),IF(COUNTIFS(E55,"*採択*")&gt;0,"採択"&amp;COUNTIF($E$16:E55,"*採択*"),"")))</f>
        <v/>
      </c>
      <c r="D55" s="393"/>
      <c r="E55" s="394"/>
      <c r="F55" s="448"/>
      <c r="G55" s="143"/>
      <c r="H55" s="143"/>
      <c r="I55" s="143"/>
      <c r="J55" s="49"/>
      <c r="K55" s="397"/>
      <c r="L55" s="150"/>
    </row>
    <row r="56" spans="2:12" x14ac:dyDescent="0.15">
      <c r="B56" s="160">
        <f t="shared" si="0"/>
        <v>41</v>
      </c>
      <c r="C56" s="450" t="str">
        <f>IF(COUNTIFS(E56,"*代表*")&gt;0,"代表"&amp;COUNTIF($E$16:E56,"*代表*"),IF(COUNTIFS(E56,"*分担*")&gt;0,"分担"&amp;COUNTIF($E$16:E56,"*分担*"),IF(COUNTIFS(E56,"*採択*")&gt;0,"採択"&amp;COUNTIF($E$16:E56,"*採択*"),"")))</f>
        <v/>
      </c>
      <c r="D56" s="393"/>
      <c r="E56" s="394"/>
      <c r="F56" s="448"/>
      <c r="G56" s="143"/>
      <c r="H56" s="143"/>
      <c r="I56" s="143"/>
      <c r="J56" s="49"/>
      <c r="K56" s="397"/>
      <c r="L56" s="150"/>
    </row>
    <row r="57" spans="2:12" x14ac:dyDescent="0.15">
      <c r="B57" s="160">
        <f t="shared" si="0"/>
        <v>42</v>
      </c>
      <c r="C57" s="450" t="str">
        <f>IF(COUNTIFS(E57,"*代表*")&gt;0,"代表"&amp;COUNTIF($E$16:E57,"*代表*"),IF(COUNTIFS(E57,"*分担*")&gt;0,"分担"&amp;COUNTIF($E$16:E57,"*分担*"),IF(COUNTIFS(E57,"*採択*")&gt;0,"採択"&amp;COUNTIF($E$16:E57,"*採択*"),"")))</f>
        <v/>
      </c>
      <c r="D57" s="393"/>
      <c r="E57" s="394"/>
      <c r="F57" s="448"/>
      <c r="G57" s="143"/>
      <c r="H57" s="143"/>
      <c r="I57" s="143"/>
      <c r="J57" s="49"/>
      <c r="K57" s="397"/>
      <c r="L57" s="150"/>
    </row>
    <row r="58" spans="2:12" x14ac:dyDescent="0.15">
      <c r="B58" s="160">
        <f t="shared" si="0"/>
        <v>43</v>
      </c>
      <c r="C58" s="450" t="str">
        <f>IF(COUNTIFS(E58,"*代表*")&gt;0,"代表"&amp;COUNTIF($E$16:E58,"*代表*"),IF(COUNTIFS(E58,"*分担*")&gt;0,"分担"&amp;COUNTIF($E$16:E58,"*分担*"),IF(COUNTIFS(E58,"*採択*")&gt;0,"採択"&amp;COUNTIF($E$16:E58,"*採択*"),"")))</f>
        <v/>
      </c>
      <c r="D58" s="393"/>
      <c r="E58" s="394"/>
      <c r="F58" s="448"/>
      <c r="G58" s="143"/>
      <c r="H58" s="143"/>
      <c r="I58" s="143"/>
      <c r="J58" s="49"/>
      <c r="K58" s="397"/>
      <c r="L58" s="150"/>
    </row>
    <row r="59" spans="2:12" x14ac:dyDescent="0.15">
      <c r="B59" s="160">
        <f t="shared" si="0"/>
        <v>44</v>
      </c>
      <c r="C59" s="450" t="str">
        <f>IF(COUNTIFS(E59,"*代表*")&gt;0,"代表"&amp;COUNTIF($E$16:E59,"*代表*"),IF(COUNTIFS(E59,"*分担*")&gt;0,"分担"&amp;COUNTIF($E$16:E59,"*分担*"),IF(COUNTIFS(E59,"*採択*")&gt;0,"採択"&amp;COUNTIF($E$16:E59,"*採択*"),"")))</f>
        <v/>
      </c>
      <c r="D59" s="393"/>
      <c r="E59" s="394"/>
      <c r="F59" s="448"/>
      <c r="G59" s="143"/>
      <c r="H59" s="143"/>
      <c r="I59" s="143"/>
      <c r="J59" s="49"/>
      <c r="K59" s="397"/>
      <c r="L59" s="150"/>
    </row>
    <row r="60" spans="2:12" x14ac:dyDescent="0.15">
      <c r="B60" s="160">
        <f t="shared" si="0"/>
        <v>45</v>
      </c>
      <c r="C60" s="450" t="str">
        <f>IF(COUNTIFS(E60,"*代表*")&gt;0,"代表"&amp;COUNTIF($E$16:E60,"*代表*"),IF(COUNTIFS(E60,"*分担*")&gt;0,"分担"&amp;COUNTIF($E$16:E60,"*分担*"),IF(COUNTIFS(E60,"*採択*")&gt;0,"採択"&amp;COUNTIF($E$16:E60,"*採択*"),"")))</f>
        <v/>
      </c>
      <c r="D60" s="393"/>
      <c r="E60" s="394"/>
      <c r="F60" s="448"/>
      <c r="G60" s="143"/>
      <c r="H60" s="143"/>
      <c r="I60" s="143"/>
      <c r="J60" s="49"/>
      <c r="K60" s="397"/>
      <c r="L60" s="150"/>
    </row>
    <row r="61" spans="2:12" x14ac:dyDescent="0.15">
      <c r="B61" s="160">
        <f t="shared" si="0"/>
        <v>46</v>
      </c>
      <c r="C61" s="450" t="str">
        <f>IF(COUNTIFS(E61,"*代表*")&gt;0,"代表"&amp;COUNTIF($E$16:E61,"*代表*"),IF(COUNTIFS(E61,"*分担*")&gt;0,"分担"&amp;COUNTIF($E$16:E61,"*分担*"),IF(COUNTIFS(E61,"*採択*")&gt;0,"採択"&amp;COUNTIF($E$16:E61,"*採択*"),"")))</f>
        <v/>
      </c>
      <c r="D61" s="393"/>
      <c r="E61" s="394"/>
      <c r="F61" s="448"/>
      <c r="G61" s="143"/>
      <c r="H61" s="143"/>
      <c r="I61" s="143"/>
      <c r="J61" s="49"/>
      <c r="K61" s="397"/>
      <c r="L61" s="150"/>
    </row>
    <row r="62" spans="2:12" x14ac:dyDescent="0.15">
      <c r="B62" s="160">
        <f t="shared" si="0"/>
        <v>47</v>
      </c>
      <c r="C62" s="450" t="str">
        <f>IF(COUNTIFS(E62,"*代表*")&gt;0,"代表"&amp;COUNTIF($E$16:E62,"*代表*"),IF(COUNTIFS(E62,"*分担*")&gt;0,"分担"&amp;COUNTIF($E$16:E62,"*分担*"),IF(COUNTIFS(E62,"*採択*")&gt;0,"採択"&amp;COUNTIF($E$16:E62,"*採択*"),"")))</f>
        <v/>
      </c>
      <c r="D62" s="393"/>
      <c r="E62" s="394"/>
      <c r="F62" s="448"/>
      <c r="G62" s="143"/>
      <c r="H62" s="143"/>
      <c r="I62" s="143"/>
      <c r="J62" s="49"/>
      <c r="K62" s="397"/>
      <c r="L62" s="150"/>
    </row>
    <row r="63" spans="2:12" x14ac:dyDescent="0.15">
      <c r="B63" s="160">
        <f t="shared" si="0"/>
        <v>48</v>
      </c>
      <c r="C63" s="450" t="str">
        <f>IF(COUNTIFS(E63,"*代表*")&gt;0,"代表"&amp;COUNTIF($E$16:E63,"*代表*"),IF(COUNTIFS(E63,"*分担*")&gt;0,"分担"&amp;COUNTIF($E$16:E63,"*分担*"),IF(COUNTIFS(E63,"*採択*")&gt;0,"採択"&amp;COUNTIF($E$16:E63,"*採択*"),"")))</f>
        <v/>
      </c>
      <c r="D63" s="393"/>
      <c r="E63" s="394"/>
      <c r="F63" s="448"/>
      <c r="G63" s="143"/>
      <c r="H63" s="143"/>
      <c r="I63" s="143"/>
      <c r="J63" s="49"/>
      <c r="K63" s="397"/>
      <c r="L63" s="150"/>
    </row>
    <row r="64" spans="2:12" x14ac:dyDescent="0.15">
      <c r="B64" s="160">
        <f t="shared" si="0"/>
        <v>49</v>
      </c>
      <c r="C64" s="450" t="str">
        <f>IF(COUNTIFS(E64,"*代表*")&gt;0,"代表"&amp;COUNTIF($E$16:E64,"*代表*"),IF(COUNTIFS(E64,"*分担*")&gt;0,"分担"&amp;COUNTIF($E$16:E64,"*分担*"),IF(COUNTIFS(E64,"*採択*")&gt;0,"採択"&amp;COUNTIF($E$16:E64,"*採択*"),"")))</f>
        <v/>
      </c>
      <c r="D64" s="393"/>
      <c r="E64" s="394"/>
      <c r="F64" s="448"/>
      <c r="G64" s="143"/>
      <c r="H64" s="143"/>
      <c r="I64" s="143"/>
      <c r="J64" s="49"/>
      <c r="K64" s="397"/>
      <c r="L64" s="150"/>
    </row>
    <row r="65" spans="2:12" x14ac:dyDescent="0.15">
      <c r="B65" s="160">
        <f t="shared" si="0"/>
        <v>50</v>
      </c>
      <c r="C65" s="450" t="str">
        <f>IF(COUNTIFS(E65,"*代表*")&gt;0,"代表"&amp;COUNTIF($E$16:E65,"*代表*"),IF(COUNTIFS(E65,"*分担*")&gt;0,"分担"&amp;COUNTIF($E$16:E65,"*分担*"),IF(COUNTIFS(E65,"*採択*")&gt;0,"採択"&amp;COUNTIF($E$16:E65,"*採択*"),"")))</f>
        <v/>
      </c>
      <c r="D65" s="393"/>
      <c r="E65" s="394"/>
      <c r="F65" s="448"/>
      <c r="G65" s="143"/>
      <c r="H65" s="143"/>
      <c r="I65" s="143"/>
      <c r="J65" s="49"/>
      <c r="K65" s="397"/>
      <c r="L65" s="150"/>
    </row>
    <row r="66" spans="2:12" x14ac:dyDescent="0.15">
      <c r="B66" s="160">
        <f t="shared" si="0"/>
        <v>51</v>
      </c>
      <c r="C66" s="450" t="str">
        <f>IF(COUNTIFS(E66,"*代表*")&gt;0,"代表"&amp;COUNTIF($E$16:E66,"*代表*"),IF(COUNTIFS(E66,"*分担*")&gt;0,"分担"&amp;COUNTIF($E$16:E66,"*分担*"),IF(COUNTIFS(E66,"*採択*")&gt;0,"採択"&amp;COUNTIF($E$16:E66,"*採択*"),"")))</f>
        <v/>
      </c>
      <c r="D66" s="393"/>
      <c r="E66" s="394"/>
      <c r="F66" s="448"/>
      <c r="G66" s="143"/>
      <c r="H66" s="143"/>
      <c r="I66" s="143"/>
      <c r="J66" s="49"/>
      <c r="K66" s="397"/>
      <c r="L66" s="150"/>
    </row>
    <row r="67" spans="2:12" x14ac:dyDescent="0.15">
      <c r="B67" s="160">
        <f t="shared" si="0"/>
        <v>52</v>
      </c>
      <c r="C67" s="450" t="str">
        <f>IF(COUNTIFS(E67,"*代表*")&gt;0,"代表"&amp;COUNTIF($E$16:E67,"*代表*"),IF(COUNTIFS(E67,"*分担*")&gt;0,"分担"&amp;COUNTIF($E$16:E67,"*分担*"),IF(COUNTIFS(E67,"*採択*")&gt;0,"採択"&amp;COUNTIF($E$16:E67,"*採択*"),"")))</f>
        <v/>
      </c>
      <c r="D67" s="393"/>
      <c r="E67" s="394"/>
      <c r="F67" s="448"/>
      <c r="G67" s="143"/>
      <c r="H67" s="143"/>
      <c r="I67" s="143"/>
      <c r="J67" s="49"/>
      <c r="K67" s="397"/>
      <c r="L67" s="150"/>
    </row>
    <row r="68" spans="2:12" x14ac:dyDescent="0.15">
      <c r="B68" s="160">
        <f t="shared" si="0"/>
        <v>53</v>
      </c>
      <c r="C68" s="450" t="str">
        <f>IF(COUNTIFS(E68,"*代表*")&gt;0,"代表"&amp;COUNTIF($E$16:E68,"*代表*"),IF(COUNTIFS(E68,"*分担*")&gt;0,"分担"&amp;COUNTIF($E$16:E68,"*分担*"),IF(COUNTIFS(E68,"*採択*")&gt;0,"採択"&amp;COUNTIF($E$16:E68,"*採択*"),"")))</f>
        <v/>
      </c>
      <c r="D68" s="393"/>
      <c r="E68" s="394"/>
      <c r="F68" s="448"/>
      <c r="G68" s="143"/>
      <c r="H68" s="143"/>
      <c r="I68" s="143"/>
      <c r="J68" s="49"/>
      <c r="K68" s="397"/>
      <c r="L68" s="150"/>
    </row>
    <row r="69" spans="2:12" x14ac:dyDescent="0.15">
      <c r="B69" s="160">
        <f t="shared" si="0"/>
        <v>54</v>
      </c>
      <c r="C69" s="450" t="str">
        <f>IF(COUNTIFS(E69,"*代表*")&gt;0,"代表"&amp;COUNTIF($E$16:E69,"*代表*"),IF(COUNTIFS(E69,"*分担*")&gt;0,"分担"&amp;COUNTIF($E$16:E69,"*分担*"),IF(COUNTIFS(E69,"*採択*")&gt;0,"採択"&amp;COUNTIF($E$16:E69,"*採択*"),"")))</f>
        <v/>
      </c>
      <c r="D69" s="393"/>
      <c r="E69" s="394"/>
      <c r="F69" s="448"/>
      <c r="G69" s="143"/>
      <c r="H69" s="143"/>
      <c r="I69" s="143"/>
      <c r="J69" s="49"/>
      <c r="K69" s="397"/>
      <c r="L69" s="150"/>
    </row>
    <row r="70" spans="2:12" x14ac:dyDescent="0.15">
      <c r="B70" s="160">
        <f t="shared" si="0"/>
        <v>55</v>
      </c>
      <c r="C70" s="450" t="str">
        <f>IF(COUNTIFS(E70,"*代表*")&gt;0,"代表"&amp;COUNTIF($E$16:E70,"*代表*"),IF(COUNTIFS(E70,"*分担*")&gt;0,"分担"&amp;COUNTIF($E$16:E70,"*分担*"),IF(COUNTIFS(E70,"*採択*")&gt;0,"採択"&amp;COUNTIF($E$16:E70,"*採択*"),"")))</f>
        <v/>
      </c>
      <c r="D70" s="393"/>
      <c r="E70" s="394"/>
      <c r="F70" s="448"/>
      <c r="G70" s="143"/>
      <c r="H70" s="143"/>
      <c r="I70" s="143"/>
      <c r="J70" s="49"/>
      <c r="K70" s="397"/>
      <c r="L70" s="150"/>
    </row>
    <row r="71" spans="2:12" x14ac:dyDescent="0.15">
      <c r="B71" s="160">
        <f t="shared" si="0"/>
        <v>56</v>
      </c>
      <c r="C71" s="450" t="str">
        <f>IF(COUNTIFS(E71,"*代表*")&gt;0,"代表"&amp;COUNTIF($E$16:E71,"*代表*"),IF(COUNTIFS(E71,"*分担*")&gt;0,"分担"&amp;COUNTIF($E$16:E71,"*分担*"),IF(COUNTIFS(E71,"*採択*")&gt;0,"採択"&amp;COUNTIF($E$16:E71,"*採択*"),"")))</f>
        <v/>
      </c>
      <c r="D71" s="393"/>
      <c r="E71" s="394"/>
      <c r="F71" s="448"/>
      <c r="G71" s="143"/>
      <c r="H71" s="143"/>
      <c r="I71" s="143"/>
      <c r="J71" s="49"/>
      <c r="K71" s="397"/>
      <c r="L71" s="150"/>
    </row>
    <row r="72" spans="2:12" x14ac:dyDescent="0.15">
      <c r="B72" s="160">
        <f t="shared" si="0"/>
        <v>57</v>
      </c>
      <c r="C72" s="450" t="str">
        <f>IF(COUNTIFS(E72,"*代表*")&gt;0,"代表"&amp;COUNTIF($E$16:E72,"*代表*"),IF(COUNTIFS(E72,"*分担*")&gt;0,"分担"&amp;COUNTIF($E$16:E72,"*分担*"),IF(COUNTIFS(E72,"*採択*")&gt;0,"採択"&amp;COUNTIF($E$16:E72,"*採択*"),"")))</f>
        <v/>
      </c>
      <c r="D72" s="393"/>
      <c r="E72" s="394"/>
      <c r="F72" s="448"/>
      <c r="G72" s="143"/>
      <c r="H72" s="143"/>
      <c r="I72" s="143"/>
      <c r="J72" s="49"/>
      <c r="K72" s="397"/>
      <c r="L72" s="150"/>
    </row>
    <row r="73" spans="2:12" x14ac:dyDescent="0.15">
      <c r="B73" s="160">
        <f t="shared" si="0"/>
        <v>58</v>
      </c>
      <c r="C73" s="450" t="str">
        <f>IF(COUNTIFS(E73,"*代表*")&gt;0,"代表"&amp;COUNTIF($E$16:E73,"*代表*"),IF(COUNTIFS(E73,"*分担*")&gt;0,"分担"&amp;COUNTIF($E$16:E73,"*分担*"),IF(COUNTIFS(E73,"*採択*")&gt;0,"採択"&amp;COUNTIF($E$16:E73,"*採択*"),"")))</f>
        <v/>
      </c>
      <c r="D73" s="393"/>
      <c r="E73" s="394"/>
      <c r="F73" s="448"/>
      <c r="G73" s="143"/>
      <c r="H73" s="143"/>
      <c r="I73" s="143"/>
      <c r="J73" s="49"/>
      <c r="K73" s="397"/>
      <c r="L73" s="150"/>
    </row>
    <row r="74" spans="2:12" x14ac:dyDescent="0.15">
      <c r="B74" s="160">
        <f t="shared" si="0"/>
        <v>59</v>
      </c>
      <c r="C74" s="450" t="str">
        <f>IF(COUNTIFS(E74,"*代表*")&gt;0,"代表"&amp;COUNTIF($E$16:E74,"*代表*"),IF(COUNTIFS(E74,"*分担*")&gt;0,"分担"&amp;COUNTIF($E$16:E74,"*分担*"),IF(COUNTIFS(E74,"*採択*")&gt;0,"採択"&amp;COUNTIF($E$16:E74,"*採択*"),"")))</f>
        <v/>
      </c>
      <c r="D74" s="393"/>
      <c r="E74" s="394"/>
      <c r="F74" s="448"/>
      <c r="G74" s="143"/>
      <c r="H74" s="143"/>
      <c r="I74" s="143"/>
      <c r="J74" s="49"/>
      <c r="K74" s="397"/>
      <c r="L74" s="150"/>
    </row>
    <row r="75" spans="2:12" x14ac:dyDescent="0.15">
      <c r="B75" s="160">
        <f t="shared" si="0"/>
        <v>60</v>
      </c>
      <c r="C75" s="450" t="str">
        <f>IF(COUNTIFS(E75,"*代表*")&gt;0,"代表"&amp;COUNTIF($E$16:E75,"*代表*"),IF(COUNTIFS(E75,"*分担*")&gt;0,"分担"&amp;COUNTIF($E$16:E75,"*分担*"),IF(COUNTIFS(E75,"*採択*")&gt;0,"採択"&amp;COUNTIF($E$16:E75,"*採択*"),"")))</f>
        <v/>
      </c>
      <c r="D75" s="393"/>
      <c r="E75" s="394"/>
      <c r="F75" s="448"/>
      <c r="G75" s="143"/>
      <c r="H75" s="143"/>
      <c r="I75" s="143"/>
      <c r="J75" s="49"/>
      <c r="K75" s="397"/>
      <c r="L75" s="150"/>
    </row>
    <row r="76" spans="2:12" x14ac:dyDescent="0.15">
      <c r="B76" s="160">
        <f t="shared" si="0"/>
        <v>61</v>
      </c>
      <c r="C76" s="450" t="str">
        <f>IF(COUNTIFS(E76,"*代表*")&gt;0,"代表"&amp;COUNTIF($E$16:E76,"*代表*"),IF(COUNTIFS(E76,"*分担*")&gt;0,"分担"&amp;COUNTIF($E$16:E76,"*分担*"),IF(COUNTIFS(E76,"*採択*")&gt;0,"採択"&amp;COUNTIF($E$16:E76,"*採択*"),"")))</f>
        <v/>
      </c>
      <c r="D76" s="393"/>
      <c r="E76" s="394"/>
      <c r="F76" s="448"/>
      <c r="G76" s="143"/>
      <c r="H76" s="143"/>
      <c r="I76" s="143"/>
      <c r="J76" s="49"/>
      <c r="K76" s="397"/>
      <c r="L76" s="150"/>
    </row>
    <row r="77" spans="2:12" x14ac:dyDescent="0.15">
      <c r="B77" s="160">
        <f t="shared" si="0"/>
        <v>62</v>
      </c>
      <c r="C77" s="450" t="str">
        <f>IF(COUNTIFS(E77,"*代表*")&gt;0,"代表"&amp;COUNTIF($E$16:E77,"*代表*"),IF(COUNTIFS(E77,"*分担*")&gt;0,"分担"&amp;COUNTIF($E$16:E77,"*分担*"),IF(COUNTIFS(E77,"*採択*")&gt;0,"採択"&amp;COUNTIF($E$16:E77,"*採択*"),"")))</f>
        <v/>
      </c>
      <c r="D77" s="393"/>
      <c r="E77" s="394"/>
      <c r="F77" s="448"/>
      <c r="G77" s="143"/>
      <c r="H77" s="143"/>
      <c r="I77" s="143"/>
      <c r="J77" s="49"/>
      <c r="K77" s="397"/>
      <c r="L77" s="150"/>
    </row>
    <row r="78" spans="2:12" x14ac:dyDescent="0.15">
      <c r="B78" s="160">
        <f t="shared" si="0"/>
        <v>63</v>
      </c>
      <c r="C78" s="450" t="str">
        <f>IF(COUNTIFS(E78,"*代表*")&gt;0,"代表"&amp;COUNTIF($E$16:E78,"*代表*"),IF(COUNTIFS(E78,"*分担*")&gt;0,"分担"&amp;COUNTIF($E$16:E78,"*分担*"),IF(COUNTIFS(E78,"*採択*")&gt;0,"採択"&amp;COUNTIF($E$16:E78,"*採択*"),"")))</f>
        <v/>
      </c>
      <c r="D78" s="393"/>
      <c r="E78" s="394"/>
      <c r="F78" s="448"/>
      <c r="G78" s="143"/>
      <c r="H78" s="143"/>
      <c r="I78" s="143"/>
      <c r="J78" s="49"/>
      <c r="K78" s="397"/>
      <c r="L78" s="150"/>
    </row>
    <row r="79" spans="2:12" x14ac:dyDescent="0.15">
      <c r="B79" s="160">
        <f t="shared" si="0"/>
        <v>64</v>
      </c>
      <c r="C79" s="450" t="str">
        <f>IF(COUNTIFS(E79,"*代表*")&gt;0,"代表"&amp;COUNTIF($E$16:E79,"*代表*"),IF(COUNTIFS(E79,"*分担*")&gt;0,"分担"&amp;COUNTIF($E$16:E79,"*分担*"),IF(COUNTIFS(E79,"*採択*")&gt;0,"採択"&amp;COUNTIF($E$16:E79,"*採択*"),"")))</f>
        <v/>
      </c>
      <c r="D79" s="393"/>
      <c r="E79" s="394"/>
      <c r="F79" s="448"/>
      <c r="G79" s="143"/>
      <c r="H79" s="143"/>
      <c r="I79" s="143"/>
      <c r="J79" s="49"/>
      <c r="K79" s="397"/>
      <c r="L79" s="150"/>
    </row>
    <row r="80" spans="2:12" x14ac:dyDescent="0.15">
      <c r="B80" s="160">
        <f t="shared" si="0"/>
        <v>65</v>
      </c>
      <c r="C80" s="450" t="str">
        <f>IF(COUNTIFS(E80,"*代表*")&gt;0,"代表"&amp;COUNTIF($E$16:E80,"*代表*"),IF(COUNTIFS(E80,"*分担*")&gt;0,"分担"&amp;COUNTIF($E$16:E80,"*分担*"),IF(COUNTIFS(E80,"*採択*")&gt;0,"採択"&amp;COUNTIF($E$16:E80,"*採択*"),"")))</f>
        <v/>
      </c>
      <c r="D80" s="393"/>
      <c r="E80" s="394"/>
      <c r="F80" s="448"/>
      <c r="G80" s="143"/>
      <c r="H80" s="143"/>
      <c r="I80" s="143"/>
      <c r="J80" s="49"/>
      <c r="K80" s="397"/>
      <c r="L80" s="150"/>
    </row>
    <row r="81" spans="2:12" x14ac:dyDescent="0.15">
      <c r="B81" s="160">
        <f t="shared" ref="B81:B115" si="1">ROW()-15</f>
        <v>66</v>
      </c>
      <c r="C81" s="450" t="str">
        <f>IF(COUNTIFS(E81,"*代表*")&gt;0,"代表"&amp;COUNTIF($E$16:E81,"*代表*"),IF(COUNTIFS(E81,"*分担*")&gt;0,"分担"&amp;COUNTIF($E$16:E81,"*分担*"),IF(COUNTIFS(E81,"*採択*")&gt;0,"採択"&amp;COUNTIF($E$16:E81,"*採択*"),"")))</f>
        <v/>
      </c>
      <c r="D81" s="393"/>
      <c r="E81" s="394"/>
      <c r="F81" s="448"/>
      <c r="G81" s="143"/>
      <c r="H81" s="143"/>
      <c r="I81" s="143"/>
      <c r="J81" s="49"/>
      <c r="K81" s="397"/>
      <c r="L81" s="150"/>
    </row>
    <row r="82" spans="2:12" x14ac:dyDescent="0.15">
      <c r="B82" s="160">
        <f t="shared" si="1"/>
        <v>67</v>
      </c>
      <c r="C82" s="450" t="str">
        <f>IF(COUNTIFS(E82,"*代表*")&gt;0,"代表"&amp;COUNTIF($E$16:E82,"*代表*"),IF(COUNTIFS(E82,"*分担*")&gt;0,"分担"&amp;COUNTIF($E$16:E82,"*分担*"),IF(COUNTIFS(E82,"*採択*")&gt;0,"採択"&amp;COUNTIF($E$16:E82,"*採択*"),"")))</f>
        <v/>
      </c>
      <c r="D82" s="393"/>
      <c r="E82" s="394"/>
      <c r="F82" s="448"/>
      <c r="G82" s="143"/>
      <c r="H82" s="143"/>
      <c r="I82" s="143"/>
      <c r="J82" s="49"/>
      <c r="K82" s="397"/>
      <c r="L82" s="150"/>
    </row>
    <row r="83" spans="2:12" x14ac:dyDescent="0.15">
      <c r="B83" s="160">
        <f t="shared" si="1"/>
        <v>68</v>
      </c>
      <c r="C83" s="450" t="str">
        <f>IF(COUNTIFS(E83,"*代表*")&gt;0,"代表"&amp;COUNTIF($E$16:E83,"*代表*"),IF(COUNTIFS(E83,"*分担*")&gt;0,"分担"&amp;COUNTIF($E$16:E83,"*分担*"),IF(COUNTIFS(E83,"*採択*")&gt;0,"採択"&amp;COUNTIF($E$16:E83,"*採択*"),"")))</f>
        <v/>
      </c>
      <c r="D83" s="393"/>
      <c r="E83" s="394"/>
      <c r="F83" s="448"/>
      <c r="G83" s="143"/>
      <c r="H83" s="143"/>
      <c r="I83" s="143"/>
      <c r="J83" s="49"/>
      <c r="K83" s="397"/>
      <c r="L83" s="150"/>
    </row>
    <row r="84" spans="2:12" x14ac:dyDescent="0.15">
      <c r="B84" s="160">
        <f t="shared" si="1"/>
        <v>69</v>
      </c>
      <c r="C84" s="450" t="str">
        <f>IF(COUNTIFS(E84,"*代表*")&gt;0,"代表"&amp;COUNTIF($E$16:E84,"*代表*"),IF(COUNTIFS(E84,"*分担*")&gt;0,"分担"&amp;COUNTIF($E$16:E84,"*分担*"),IF(COUNTIFS(E84,"*採択*")&gt;0,"採択"&amp;COUNTIF($E$16:E84,"*採択*"),"")))</f>
        <v/>
      </c>
      <c r="D84" s="393"/>
      <c r="E84" s="394"/>
      <c r="F84" s="448"/>
      <c r="G84" s="143"/>
      <c r="H84" s="143"/>
      <c r="I84" s="143"/>
      <c r="J84" s="49"/>
      <c r="K84" s="397"/>
      <c r="L84" s="150"/>
    </row>
    <row r="85" spans="2:12" x14ac:dyDescent="0.15">
      <c r="B85" s="160">
        <f t="shared" si="1"/>
        <v>70</v>
      </c>
      <c r="C85" s="450" t="str">
        <f>IF(COUNTIFS(E85,"*代表*")&gt;0,"代表"&amp;COUNTIF($E$16:E85,"*代表*"),IF(COUNTIFS(E85,"*分担*")&gt;0,"分担"&amp;COUNTIF($E$16:E85,"*分担*"),IF(COUNTIFS(E85,"*採択*")&gt;0,"採択"&amp;COUNTIF($E$16:E85,"*採択*"),"")))</f>
        <v/>
      </c>
      <c r="D85" s="393"/>
      <c r="E85" s="394"/>
      <c r="F85" s="448"/>
      <c r="G85" s="143"/>
      <c r="H85" s="143"/>
      <c r="I85" s="143"/>
      <c r="J85" s="49"/>
      <c r="K85" s="397"/>
      <c r="L85" s="150"/>
    </row>
    <row r="86" spans="2:12" x14ac:dyDescent="0.15">
      <c r="B86" s="160">
        <f t="shared" si="1"/>
        <v>71</v>
      </c>
      <c r="C86" s="450" t="str">
        <f>IF(COUNTIFS(E86,"*代表*")&gt;0,"代表"&amp;COUNTIF($E$16:E86,"*代表*"),IF(COUNTIFS(E86,"*分担*")&gt;0,"分担"&amp;COUNTIF($E$16:E86,"*分担*"),IF(COUNTIFS(E86,"*採択*")&gt;0,"採択"&amp;COUNTIF($E$16:E86,"*採択*"),"")))</f>
        <v/>
      </c>
      <c r="D86" s="393"/>
      <c r="E86" s="394"/>
      <c r="F86" s="448"/>
      <c r="G86" s="143"/>
      <c r="H86" s="143"/>
      <c r="I86" s="143"/>
      <c r="J86" s="49"/>
      <c r="K86" s="397"/>
      <c r="L86" s="150"/>
    </row>
    <row r="87" spans="2:12" x14ac:dyDescent="0.15">
      <c r="B87" s="160">
        <f t="shared" si="1"/>
        <v>72</v>
      </c>
      <c r="C87" s="450" t="str">
        <f>IF(COUNTIFS(E87,"*代表*")&gt;0,"代表"&amp;COUNTIF($E$16:E87,"*代表*"),IF(COUNTIFS(E87,"*分担*")&gt;0,"分担"&amp;COUNTIF($E$16:E87,"*分担*"),IF(COUNTIFS(E87,"*採択*")&gt;0,"採択"&amp;COUNTIF($E$16:E87,"*採択*"),"")))</f>
        <v/>
      </c>
      <c r="D87" s="393"/>
      <c r="E87" s="394"/>
      <c r="F87" s="448"/>
      <c r="G87" s="143"/>
      <c r="H87" s="143"/>
      <c r="I87" s="143"/>
      <c r="J87" s="49"/>
      <c r="K87" s="397"/>
      <c r="L87" s="150"/>
    </row>
    <row r="88" spans="2:12" x14ac:dyDescent="0.15">
      <c r="B88" s="160">
        <f t="shared" si="1"/>
        <v>73</v>
      </c>
      <c r="C88" s="450" t="str">
        <f>IF(COUNTIFS(E88,"*代表*")&gt;0,"代表"&amp;COUNTIF($E$16:E88,"*代表*"),IF(COUNTIFS(E88,"*分担*")&gt;0,"分担"&amp;COUNTIF($E$16:E88,"*分担*"),IF(COUNTIFS(E88,"*採択*")&gt;0,"採択"&amp;COUNTIF($E$16:E88,"*採択*"),"")))</f>
        <v/>
      </c>
      <c r="D88" s="393"/>
      <c r="E88" s="394"/>
      <c r="F88" s="448"/>
      <c r="G88" s="143"/>
      <c r="H88" s="143"/>
      <c r="I88" s="143"/>
      <c r="J88" s="49"/>
      <c r="K88" s="397"/>
      <c r="L88" s="150"/>
    </row>
    <row r="89" spans="2:12" x14ac:dyDescent="0.15">
      <c r="B89" s="160">
        <f t="shared" si="1"/>
        <v>74</v>
      </c>
      <c r="C89" s="450" t="str">
        <f>IF(COUNTIFS(E89,"*代表*")&gt;0,"代表"&amp;COUNTIF($E$16:E89,"*代表*"),IF(COUNTIFS(E89,"*分担*")&gt;0,"分担"&amp;COUNTIF($E$16:E89,"*分担*"),IF(COUNTIFS(E89,"*採択*")&gt;0,"採択"&amp;COUNTIF($E$16:E89,"*採択*"),"")))</f>
        <v/>
      </c>
      <c r="D89" s="393"/>
      <c r="E89" s="394"/>
      <c r="F89" s="448"/>
      <c r="G89" s="143"/>
      <c r="H89" s="143"/>
      <c r="I89" s="143"/>
      <c r="J89" s="49"/>
      <c r="K89" s="397"/>
      <c r="L89" s="150"/>
    </row>
    <row r="90" spans="2:12" x14ac:dyDescent="0.15">
      <c r="B90" s="160">
        <f t="shared" si="1"/>
        <v>75</v>
      </c>
      <c r="C90" s="450" t="str">
        <f>IF(COUNTIFS(E90,"*代表*")&gt;0,"代表"&amp;COUNTIF($E$16:E90,"*代表*"),IF(COUNTIFS(E90,"*分担*")&gt;0,"分担"&amp;COUNTIF($E$16:E90,"*分担*"),IF(COUNTIFS(E90,"*採択*")&gt;0,"採択"&amp;COUNTIF($E$16:E90,"*採択*"),"")))</f>
        <v/>
      </c>
      <c r="D90" s="393"/>
      <c r="E90" s="394"/>
      <c r="F90" s="448"/>
      <c r="G90" s="143"/>
      <c r="H90" s="143"/>
      <c r="I90" s="143"/>
      <c r="J90" s="49"/>
      <c r="K90" s="397"/>
      <c r="L90" s="150"/>
    </row>
    <row r="91" spans="2:12" x14ac:dyDescent="0.15">
      <c r="B91" s="160">
        <f t="shared" si="1"/>
        <v>76</v>
      </c>
      <c r="C91" s="450" t="str">
        <f>IF(COUNTIFS(E91,"*代表*")&gt;0,"代表"&amp;COUNTIF($E$16:E91,"*代表*"),IF(COUNTIFS(E91,"*分担*")&gt;0,"分担"&amp;COUNTIF($E$16:E91,"*分担*"),IF(COUNTIFS(E91,"*採択*")&gt;0,"採択"&amp;COUNTIF($E$16:E91,"*採択*"),"")))</f>
        <v/>
      </c>
      <c r="D91" s="393"/>
      <c r="E91" s="394"/>
      <c r="F91" s="448"/>
      <c r="G91" s="143"/>
      <c r="H91" s="143"/>
      <c r="I91" s="143"/>
      <c r="J91" s="49"/>
      <c r="K91" s="397"/>
      <c r="L91" s="150"/>
    </row>
    <row r="92" spans="2:12" x14ac:dyDescent="0.15">
      <c r="B92" s="160">
        <f t="shared" si="1"/>
        <v>77</v>
      </c>
      <c r="C92" s="450" t="str">
        <f>IF(COUNTIFS(E92,"*代表*")&gt;0,"代表"&amp;COUNTIF($E$16:E92,"*代表*"),IF(COUNTIFS(E92,"*分担*")&gt;0,"分担"&amp;COUNTIF($E$16:E92,"*分担*"),IF(COUNTIFS(E92,"*採択*")&gt;0,"採択"&amp;COUNTIF($E$16:E92,"*採択*"),"")))</f>
        <v/>
      </c>
      <c r="D92" s="393"/>
      <c r="E92" s="394"/>
      <c r="F92" s="448"/>
      <c r="G92" s="143"/>
      <c r="H92" s="143"/>
      <c r="I92" s="143"/>
      <c r="J92" s="49"/>
      <c r="K92" s="397"/>
      <c r="L92" s="150"/>
    </row>
    <row r="93" spans="2:12" x14ac:dyDescent="0.15">
      <c r="B93" s="160">
        <f t="shared" si="1"/>
        <v>78</v>
      </c>
      <c r="C93" s="450" t="str">
        <f>IF(COUNTIFS(E93,"*代表*")&gt;0,"代表"&amp;COUNTIF($E$16:E93,"*代表*"),IF(COUNTIFS(E93,"*分担*")&gt;0,"分担"&amp;COUNTIF($E$16:E93,"*分担*"),IF(COUNTIFS(E93,"*採択*")&gt;0,"採択"&amp;COUNTIF($E$16:E93,"*採択*"),"")))</f>
        <v/>
      </c>
      <c r="D93" s="393"/>
      <c r="E93" s="394"/>
      <c r="F93" s="448"/>
      <c r="G93" s="143"/>
      <c r="H93" s="143"/>
      <c r="I93" s="143"/>
      <c r="J93" s="49"/>
      <c r="K93" s="397"/>
      <c r="L93" s="150"/>
    </row>
    <row r="94" spans="2:12" x14ac:dyDescent="0.15">
      <c r="B94" s="160">
        <f t="shared" si="1"/>
        <v>79</v>
      </c>
      <c r="C94" s="450" t="str">
        <f>IF(COUNTIFS(E94,"*代表*")&gt;0,"代表"&amp;COUNTIF($E$16:E94,"*代表*"),IF(COUNTIFS(E94,"*分担*")&gt;0,"分担"&amp;COUNTIF($E$16:E94,"*分担*"),IF(COUNTIFS(E94,"*採択*")&gt;0,"採択"&amp;COUNTIF($E$16:E94,"*採択*"),"")))</f>
        <v/>
      </c>
      <c r="D94" s="393"/>
      <c r="E94" s="394"/>
      <c r="F94" s="448"/>
      <c r="G94" s="143"/>
      <c r="H94" s="143"/>
      <c r="I94" s="143"/>
      <c r="J94" s="49"/>
      <c r="K94" s="397"/>
      <c r="L94" s="150"/>
    </row>
    <row r="95" spans="2:12" x14ac:dyDescent="0.15">
      <c r="B95" s="160">
        <f t="shared" si="1"/>
        <v>80</v>
      </c>
      <c r="C95" s="450" t="str">
        <f>IF(COUNTIFS(E95,"*代表*")&gt;0,"代表"&amp;COUNTIF($E$16:E95,"*代表*"),IF(COUNTIFS(E95,"*分担*")&gt;0,"分担"&amp;COUNTIF($E$16:E95,"*分担*"),IF(COUNTIFS(E95,"*採択*")&gt;0,"採択"&amp;COUNTIF($E$16:E95,"*採択*"),"")))</f>
        <v/>
      </c>
      <c r="D95" s="393"/>
      <c r="E95" s="394"/>
      <c r="F95" s="448"/>
      <c r="G95" s="143"/>
      <c r="H95" s="143"/>
      <c r="I95" s="143"/>
      <c r="J95" s="49"/>
      <c r="K95" s="397"/>
      <c r="L95" s="150"/>
    </row>
    <row r="96" spans="2:12" x14ac:dyDescent="0.15">
      <c r="B96" s="160">
        <f t="shared" si="1"/>
        <v>81</v>
      </c>
      <c r="C96" s="450" t="str">
        <f>IF(COUNTIFS(E96,"*代表*")&gt;0,"代表"&amp;COUNTIF($E$16:E96,"*代表*"),IF(COUNTIFS(E96,"*分担*")&gt;0,"分担"&amp;COUNTIF($E$16:E96,"*分担*"),IF(COUNTIFS(E96,"*採択*")&gt;0,"採択"&amp;COUNTIF($E$16:E96,"*採択*"),"")))</f>
        <v/>
      </c>
      <c r="D96" s="393"/>
      <c r="E96" s="394"/>
      <c r="F96" s="448"/>
      <c r="G96" s="143"/>
      <c r="H96" s="143"/>
      <c r="I96" s="143"/>
      <c r="J96" s="49"/>
      <c r="K96" s="397"/>
      <c r="L96" s="150"/>
    </row>
    <row r="97" spans="2:12" x14ac:dyDescent="0.15">
      <c r="B97" s="160">
        <f t="shared" si="1"/>
        <v>82</v>
      </c>
      <c r="C97" s="450" t="str">
        <f>IF(COUNTIFS(E97,"*代表*")&gt;0,"代表"&amp;COUNTIF($E$16:E97,"*代表*"),IF(COUNTIFS(E97,"*分担*")&gt;0,"分担"&amp;COUNTIF($E$16:E97,"*分担*"),IF(COUNTIFS(E97,"*採択*")&gt;0,"採択"&amp;COUNTIF($E$16:E97,"*採択*"),"")))</f>
        <v/>
      </c>
      <c r="D97" s="393"/>
      <c r="E97" s="394"/>
      <c r="F97" s="448"/>
      <c r="G97" s="143"/>
      <c r="H97" s="143"/>
      <c r="I97" s="143"/>
      <c r="J97" s="49"/>
      <c r="K97" s="397"/>
      <c r="L97" s="150"/>
    </row>
    <row r="98" spans="2:12" x14ac:dyDescent="0.15">
      <c r="B98" s="160">
        <f t="shared" si="1"/>
        <v>83</v>
      </c>
      <c r="C98" s="450" t="str">
        <f>IF(COUNTIFS(E98,"*代表*")&gt;0,"代表"&amp;COUNTIF($E$16:E98,"*代表*"),IF(COUNTIFS(E98,"*分担*")&gt;0,"分担"&amp;COUNTIF($E$16:E98,"*分担*"),IF(COUNTIFS(E98,"*採択*")&gt;0,"採択"&amp;COUNTIF($E$16:E98,"*採択*"),"")))</f>
        <v/>
      </c>
      <c r="D98" s="393"/>
      <c r="E98" s="394"/>
      <c r="F98" s="448"/>
      <c r="G98" s="143"/>
      <c r="H98" s="143"/>
      <c r="I98" s="143"/>
      <c r="J98" s="49"/>
      <c r="K98" s="397"/>
      <c r="L98" s="150"/>
    </row>
    <row r="99" spans="2:12" x14ac:dyDescent="0.15">
      <c r="B99" s="160">
        <f t="shared" si="1"/>
        <v>84</v>
      </c>
      <c r="C99" s="450" t="str">
        <f>IF(COUNTIFS(E99,"*代表*")&gt;0,"代表"&amp;COUNTIF($E$16:E99,"*代表*"),IF(COUNTIFS(E99,"*分担*")&gt;0,"分担"&amp;COUNTIF($E$16:E99,"*分担*"),IF(COUNTIFS(E99,"*採択*")&gt;0,"採択"&amp;COUNTIF($E$16:E99,"*採択*"),"")))</f>
        <v/>
      </c>
      <c r="D99" s="393"/>
      <c r="E99" s="394"/>
      <c r="F99" s="448"/>
      <c r="G99" s="143"/>
      <c r="H99" s="143"/>
      <c r="I99" s="143"/>
      <c r="J99" s="49"/>
      <c r="K99" s="397"/>
      <c r="L99" s="150"/>
    </row>
    <row r="100" spans="2:12" x14ac:dyDescent="0.15">
      <c r="B100" s="160">
        <f t="shared" si="1"/>
        <v>85</v>
      </c>
      <c r="C100" s="450" t="str">
        <f>IF(COUNTIFS(E100,"*代表*")&gt;0,"代表"&amp;COUNTIF($E$16:E100,"*代表*"),IF(COUNTIFS(E100,"*分担*")&gt;0,"分担"&amp;COUNTIF($E$16:E100,"*分担*"),IF(COUNTIFS(E100,"*採択*")&gt;0,"採択"&amp;COUNTIF($E$16:E100,"*採択*"),"")))</f>
        <v/>
      </c>
      <c r="D100" s="393"/>
      <c r="E100" s="394"/>
      <c r="F100" s="448"/>
      <c r="G100" s="143"/>
      <c r="H100" s="143"/>
      <c r="I100" s="143"/>
      <c r="J100" s="49"/>
      <c r="K100" s="397"/>
      <c r="L100" s="150"/>
    </row>
    <row r="101" spans="2:12" x14ac:dyDescent="0.15">
      <c r="B101" s="160">
        <f t="shared" si="1"/>
        <v>86</v>
      </c>
      <c r="C101" s="450" t="str">
        <f>IF(COUNTIFS(E101,"*代表*")&gt;0,"代表"&amp;COUNTIF($E$16:E101,"*代表*"),IF(COUNTIFS(E101,"*分担*")&gt;0,"分担"&amp;COUNTIF($E$16:E101,"*分担*"),IF(COUNTIFS(E101,"*採択*")&gt;0,"採択"&amp;COUNTIF($E$16:E101,"*採択*"),"")))</f>
        <v/>
      </c>
      <c r="D101" s="393"/>
      <c r="E101" s="394"/>
      <c r="F101" s="448"/>
      <c r="G101" s="143"/>
      <c r="H101" s="143"/>
      <c r="I101" s="143"/>
      <c r="J101" s="49"/>
      <c r="K101" s="397"/>
      <c r="L101" s="150"/>
    </row>
    <row r="102" spans="2:12" x14ac:dyDescent="0.15">
      <c r="B102" s="160">
        <f t="shared" si="1"/>
        <v>87</v>
      </c>
      <c r="C102" s="450" t="str">
        <f>IF(COUNTIFS(E102,"*代表*")&gt;0,"代表"&amp;COUNTIF($E$16:E102,"*代表*"),IF(COUNTIFS(E102,"*分担*")&gt;0,"分担"&amp;COUNTIF($E$16:E102,"*分担*"),IF(COUNTIFS(E102,"*採択*")&gt;0,"採択"&amp;COUNTIF($E$16:E102,"*採択*"),"")))</f>
        <v/>
      </c>
      <c r="D102" s="393"/>
      <c r="E102" s="394"/>
      <c r="F102" s="448"/>
      <c r="G102" s="143"/>
      <c r="H102" s="143"/>
      <c r="I102" s="143"/>
      <c r="J102" s="49"/>
      <c r="K102" s="397"/>
      <c r="L102" s="150"/>
    </row>
    <row r="103" spans="2:12" x14ac:dyDescent="0.15">
      <c r="B103" s="160">
        <f t="shared" si="1"/>
        <v>88</v>
      </c>
      <c r="C103" s="450" t="str">
        <f>IF(COUNTIFS(E103,"*代表*")&gt;0,"代表"&amp;COUNTIF($E$16:E103,"*代表*"),IF(COUNTIFS(E103,"*分担*")&gt;0,"分担"&amp;COUNTIF($E$16:E103,"*分担*"),IF(COUNTIFS(E103,"*採択*")&gt;0,"採択"&amp;COUNTIF($E$16:E103,"*採択*"),"")))</f>
        <v/>
      </c>
      <c r="D103" s="393"/>
      <c r="E103" s="394"/>
      <c r="F103" s="448"/>
      <c r="G103" s="143"/>
      <c r="H103" s="143"/>
      <c r="I103" s="143"/>
      <c r="J103" s="49"/>
      <c r="K103" s="397"/>
      <c r="L103" s="150"/>
    </row>
    <row r="104" spans="2:12" x14ac:dyDescent="0.15">
      <c r="B104" s="160">
        <f t="shared" si="1"/>
        <v>89</v>
      </c>
      <c r="C104" s="450" t="str">
        <f>IF(COUNTIFS(E104,"*代表*")&gt;0,"代表"&amp;COUNTIF($E$16:E104,"*代表*"),IF(COUNTIFS(E104,"*分担*")&gt;0,"分担"&amp;COUNTIF($E$16:E104,"*分担*"),IF(COUNTIFS(E104,"*採択*")&gt;0,"採択"&amp;COUNTIF($E$16:E104,"*採択*"),"")))</f>
        <v/>
      </c>
      <c r="D104" s="393"/>
      <c r="E104" s="394"/>
      <c r="F104" s="448"/>
      <c r="G104" s="143"/>
      <c r="H104" s="143"/>
      <c r="I104" s="143"/>
      <c r="J104" s="49"/>
      <c r="K104" s="397"/>
      <c r="L104" s="150"/>
    </row>
    <row r="105" spans="2:12" x14ac:dyDescent="0.15">
      <c r="B105" s="160">
        <f t="shared" si="1"/>
        <v>90</v>
      </c>
      <c r="C105" s="450" t="str">
        <f>IF(COUNTIFS(E105,"*代表*")&gt;0,"代表"&amp;COUNTIF($E$16:E105,"*代表*"),IF(COUNTIFS(E105,"*分担*")&gt;0,"分担"&amp;COUNTIF($E$16:E105,"*分担*"),IF(COUNTIFS(E105,"*採択*")&gt;0,"採択"&amp;COUNTIF($E$16:E105,"*採択*"),"")))</f>
        <v/>
      </c>
      <c r="D105" s="393"/>
      <c r="E105" s="394"/>
      <c r="F105" s="448"/>
      <c r="G105" s="143"/>
      <c r="H105" s="143"/>
      <c r="I105" s="143"/>
      <c r="J105" s="49"/>
      <c r="K105" s="397"/>
      <c r="L105" s="150"/>
    </row>
    <row r="106" spans="2:12" x14ac:dyDescent="0.15">
      <c r="B106" s="160">
        <f t="shared" si="1"/>
        <v>91</v>
      </c>
      <c r="C106" s="450" t="str">
        <f>IF(COUNTIFS(E106,"*代表*")&gt;0,"代表"&amp;COUNTIF($E$16:E106,"*代表*"),IF(COUNTIFS(E106,"*分担*")&gt;0,"分担"&amp;COUNTIF($E$16:E106,"*分担*"),IF(COUNTIFS(E106,"*採択*")&gt;0,"採択"&amp;COUNTIF($E$16:E106,"*採択*"),"")))</f>
        <v/>
      </c>
      <c r="D106" s="393"/>
      <c r="E106" s="394"/>
      <c r="F106" s="448"/>
      <c r="G106" s="143"/>
      <c r="H106" s="143"/>
      <c r="I106" s="143"/>
      <c r="J106" s="49"/>
      <c r="K106" s="397"/>
      <c r="L106" s="150"/>
    </row>
    <row r="107" spans="2:12" x14ac:dyDescent="0.15">
      <c r="B107" s="160">
        <f t="shared" si="1"/>
        <v>92</v>
      </c>
      <c r="C107" s="450" t="str">
        <f>IF(COUNTIFS(E107,"*代表*")&gt;0,"代表"&amp;COUNTIF($E$16:E107,"*代表*"),IF(COUNTIFS(E107,"*分担*")&gt;0,"分担"&amp;COUNTIF($E$16:E107,"*分担*"),IF(COUNTIFS(E107,"*採択*")&gt;0,"採択"&amp;COUNTIF($E$16:E107,"*採択*"),"")))</f>
        <v/>
      </c>
      <c r="D107" s="393"/>
      <c r="E107" s="394"/>
      <c r="F107" s="448"/>
      <c r="G107" s="143"/>
      <c r="H107" s="143"/>
      <c r="I107" s="143"/>
      <c r="J107" s="49"/>
      <c r="K107" s="397"/>
      <c r="L107" s="150"/>
    </row>
    <row r="108" spans="2:12" x14ac:dyDescent="0.15">
      <c r="B108" s="160">
        <f t="shared" si="1"/>
        <v>93</v>
      </c>
      <c r="C108" s="450" t="str">
        <f>IF(COUNTIFS(E108,"*代表*")&gt;0,"代表"&amp;COUNTIF($E$16:E108,"*代表*"),IF(COUNTIFS(E108,"*分担*")&gt;0,"分担"&amp;COUNTIF($E$16:E108,"*分担*"),IF(COUNTIFS(E108,"*採択*")&gt;0,"採択"&amp;COUNTIF($E$16:E108,"*採択*"),"")))</f>
        <v/>
      </c>
      <c r="D108" s="393"/>
      <c r="E108" s="394"/>
      <c r="F108" s="448"/>
      <c r="G108" s="143"/>
      <c r="H108" s="143"/>
      <c r="I108" s="143"/>
      <c r="J108" s="49"/>
      <c r="K108" s="397"/>
      <c r="L108" s="150"/>
    </row>
    <row r="109" spans="2:12" x14ac:dyDescent="0.15">
      <c r="B109" s="160">
        <f t="shared" si="1"/>
        <v>94</v>
      </c>
      <c r="C109" s="450" t="str">
        <f>IF(COUNTIFS(E109,"*代表*")&gt;0,"代表"&amp;COUNTIF($E$16:E109,"*代表*"),IF(COUNTIFS(E109,"*分担*")&gt;0,"分担"&amp;COUNTIF($E$16:E109,"*分担*"),IF(COUNTIFS(E109,"*採択*")&gt;0,"採択"&amp;COUNTIF($E$16:E109,"*採択*"),"")))</f>
        <v/>
      </c>
      <c r="D109" s="393"/>
      <c r="E109" s="394"/>
      <c r="F109" s="448"/>
      <c r="G109" s="143"/>
      <c r="H109" s="143"/>
      <c r="I109" s="143"/>
      <c r="J109" s="49"/>
      <c r="K109" s="397"/>
      <c r="L109" s="150"/>
    </row>
    <row r="110" spans="2:12" x14ac:dyDescent="0.15">
      <c r="B110" s="160">
        <f t="shared" si="1"/>
        <v>95</v>
      </c>
      <c r="C110" s="450" t="str">
        <f>IF(COUNTIFS(E110,"*代表*")&gt;0,"代表"&amp;COUNTIF($E$16:E110,"*代表*"),IF(COUNTIFS(E110,"*分担*")&gt;0,"分担"&amp;COUNTIF($E$16:E110,"*分担*"),IF(COUNTIFS(E110,"*採択*")&gt;0,"採択"&amp;COUNTIF($E$16:E110,"*採択*"),"")))</f>
        <v/>
      </c>
      <c r="D110" s="393"/>
      <c r="E110" s="394"/>
      <c r="F110" s="448"/>
      <c r="G110" s="143"/>
      <c r="H110" s="143"/>
      <c r="I110" s="143"/>
      <c r="J110" s="49"/>
      <c r="K110" s="397"/>
      <c r="L110" s="150"/>
    </row>
    <row r="111" spans="2:12" x14ac:dyDescent="0.15">
      <c r="B111" s="160">
        <f t="shared" si="1"/>
        <v>96</v>
      </c>
      <c r="C111" s="450" t="str">
        <f>IF(COUNTIFS(E111,"*代表*")&gt;0,"代表"&amp;COUNTIF($E$16:E111,"*代表*"),IF(COUNTIFS(E111,"*分担*")&gt;0,"分担"&amp;COUNTIF($E$16:E111,"*分担*"),IF(COUNTIFS(E111,"*採択*")&gt;0,"採択"&amp;COUNTIF($E$16:E111,"*採択*"),"")))</f>
        <v/>
      </c>
      <c r="D111" s="393"/>
      <c r="E111" s="394"/>
      <c r="F111" s="448"/>
      <c r="G111" s="143"/>
      <c r="H111" s="143"/>
      <c r="I111" s="143"/>
      <c r="J111" s="49"/>
      <c r="K111" s="397"/>
      <c r="L111" s="150"/>
    </row>
    <row r="112" spans="2:12" x14ac:dyDescent="0.15">
      <c r="B112" s="160">
        <f t="shared" si="1"/>
        <v>97</v>
      </c>
      <c r="C112" s="450" t="str">
        <f>IF(COUNTIFS(E112,"*代表*")&gt;0,"代表"&amp;COUNTIF($E$16:E112,"*代表*"),IF(COUNTIFS(E112,"*分担*")&gt;0,"分担"&amp;COUNTIF($E$16:E112,"*分担*"),IF(COUNTIFS(E112,"*採択*")&gt;0,"採択"&amp;COUNTIF($E$16:E112,"*採択*"),"")))</f>
        <v/>
      </c>
      <c r="D112" s="393"/>
      <c r="E112" s="394"/>
      <c r="F112" s="448"/>
      <c r="G112" s="143"/>
      <c r="H112" s="143"/>
      <c r="I112" s="143"/>
      <c r="J112" s="49"/>
      <c r="K112" s="397"/>
      <c r="L112" s="150"/>
    </row>
    <row r="113" spans="1:12" x14ac:dyDescent="0.15">
      <c r="B113" s="160">
        <f t="shared" si="1"/>
        <v>98</v>
      </c>
      <c r="C113" s="450" t="str">
        <f>IF(COUNTIFS(E113,"*代表*")&gt;0,"代表"&amp;COUNTIF($E$16:E113,"*代表*"),IF(COUNTIFS(E113,"*分担*")&gt;0,"分担"&amp;COUNTIF($E$16:E113,"*分担*"),IF(COUNTIFS(E113,"*採択*")&gt;0,"採択"&amp;COUNTIF($E$16:E113,"*採択*"),"")))</f>
        <v/>
      </c>
      <c r="D113" s="393"/>
      <c r="E113" s="394"/>
      <c r="F113" s="448"/>
      <c r="G113" s="143"/>
      <c r="H113" s="143"/>
      <c r="I113" s="143"/>
      <c r="J113" s="49"/>
      <c r="K113" s="397"/>
      <c r="L113" s="150"/>
    </row>
    <row r="114" spans="1:12" x14ac:dyDescent="0.15">
      <c r="B114" s="160">
        <f t="shared" si="1"/>
        <v>99</v>
      </c>
      <c r="C114" s="450" t="str">
        <f>IF(COUNTIFS(E114,"*代表*")&gt;0,"代表"&amp;COUNTIF($E$16:E114,"*代表*"),IF(COUNTIFS(E114,"*分担*")&gt;0,"分担"&amp;COUNTIF($E$16:E114,"*分担*"),IF(COUNTIFS(E114,"*採択*")&gt;0,"採択"&amp;COUNTIF($E$16:E114,"*採択*"),"")))</f>
        <v/>
      </c>
      <c r="D114" s="393"/>
      <c r="E114" s="394"/>
      <c r="F114" s="448"/>
      <c r="G114" s="143"/>
      <c r="H114" s="143"/>
      <c r="I114" s="143"/>
      <c r="J114" s="49"/>
      <c r="K114" s="397"/>
      <c r="L114" s="150"/>
    </row>
    <row r="115" spans="1:12" x14ac:dyDescent="0.15">
      <c r="B115" s="161">
        <f t="shared" si="1"/>
        <v>100</v>
      </c>
      <c r="C115" s="451" t="str">
        <f>IF(COUNTIFS(E115,"*代表*")&gt;0,"代表"&amp;COUNTIF($E$16:E115,"*代表*"),IF(COUNTIFS(E115,"*分担*")&gt;0,"分担"&amp;COUNTIF($E$16:E115,"*分担*"),IF(COUNTIFS(E115,"*採択*")&gt;0,"採択"&amp;COUNTIF($E$16:E115,"*採択*"),"")))</f>
        <v/>
      </c>
      <c r="D115" s="395"/>
      <c r="E115" s="396"/>
      <c r="F115" s="449"/>
      <c r="G115" s="144"/>
      <c r="H115" s="144"/>
      <c r="I115" s="144"/>
      <c r="J115" s="50"/>
      <c r="K115" s="398"/>
      <c r="L115" s="151"/>
    </row>
    <row r="116" spans="1:12" ht="27" customHeight="1" x14ac:dyDescent="0.15">
      <c r="B116" s="597" t="s">
        <v>1165</v>
      </c>
      <c r="C116" s="597"/>
      <c r="D116" s="599"/>
      <c r="E116" s="599"/>
      <c r="F116" s="599"/>
      <c r="G116" s="599"/>
      <c r="H116" s="599"/>
      <c r="I116" s="599"/>
      <c r="J116" s="599"/>
      <c r="K116" s="599"/>
      <c r="L116" s="599"/>
    </row>
    <row r="117" spans="1:12" ht="27" customHeight="1" x14ac:dyDescent="0.15">
      <c r="B117" s="716" t="s">
        <v>801</v>
      </c>
      <c r="C117" s="716"/>
      <c r="D117" s="600"/>
      <c r="E117" s="600"/>
      <c r="F117" s="600"/>
      <c r="G117" s="600"/>
      <c r="H117" s="600"/>
      <c r="I117" s="600"/>
      <c r="J117" s="600"/>
      <c r="K117" s="600"/>
      <c r="L117" s="600"/>
    </row>
    <row r="118" spans="1:12" ht="13.5" customHeight="1" x14ac:dyDescent="0.15">
      <c r="B118" s="716" t="s">
        <v>802</v>
      </c>
      <c r="C118" s="716"/>
      <c r="D118" s="600"/>
      <c r="E118" s="600"/>
      <c r="F118" s="600"/>
      <c r="G118" s="600"/>
      <c r="H118" s="600"/>
      <c r="I118" s="600"/>
      <c r="J118" s="600"/>
      <c r="K118" s="600"/>
      <c r="L118" s="600"/>
    </row>
    <row r="119" spans="1:12" x14ac:dyDescent="0.15">
      <c r="C119" s="5"/>
      <c r="D119" s="5"/>
      <c r="E119" s="5"/>
      <c r="F119" s="1"/>
      <c r="G119" s="1"/>
      <c r="H119" s="1"/>
      <c r="I119" s="1"/>
      <c r="J119" s="1"/>
      <c r="K119" s="1"/>
      <c r="L119" s="1"/>
    </row>
    <row r="120" spans="1:12" x14ac:dyDescent="0.15">
      <c r="A120" s="715" t="s">
        <v>224</v>
      </c>
      <c r="B120" s="715"/>
      <c r="C120" s="715"/>
      <c r="D120" s="715"/>
      <c r="E120" s="715"/>
      <c r="F120" s="715"/>
      <c r="G120" s="715"/>
      <c r="H120" s="715"/>
      <c r="I120" s="715"/>
      <c r="J120" s="715"/>
      <c r="K120" s="715"/>
      <c r="L120" s="715"/>
    </row>
    <row r="121" spans="1:12" x14ac:dyDescent="0.15">
      <c r="A121" s="23" t="s">
        <v>626</v>
      </c>
      <c r="B121" s="664" t="s">
        <v>1194</v>
      </c>
      <c r="C121" s="664"/>
      <c r="D121" s="600"/>
      <c r="E121" s="600"/>
      <c r="F121" s="600"/>
      <c r="G121" s="600"/>
      <c r="H121" s="600"/>
      <c r="I121" s="600"/>
      <c r="J121" s="600"/>
      <c r="K121" s="600"/>
      <c r="L121" s="600"/>
    </row>
    <row r="122" spans="1:12" x14ac:dyDescent="0.15">
      <c r="A122" s="23" t="s">
        <v>626</v>
      </c>
      <c r="B122" s="664" t="s">
        <v>795</v>
      </c>
      <c r="C122" s="664"/>
      <c r="D122" s="600"/>
      <c r="E122" s="600"/>
      <c r="F122" s="600"/>
      <c r="G122" s="600"/>
      <c r="H122" s="600"/>
      <c r="I122" s="600"/>
      <c r="J122" s="600"/>
      <c r="K122" s="600"/>
      <c r="L122" s="600"/>
    </row>
    <row r="123" spans="1:12" x14ac:dyDescent="0.15">
      <c r="A123" s="23" t="s">
        <v>638</v>
      </c>
      <c r="B123" s="664" t="s">
        <v>796</v>
      </c>
      <c r="C123" s="664"/>
      <c r="D123" s="600"/>
      <c r="E123" s="600"/>
      <c r="F123" s="600"/>
      <c r="G123" s="600"/>
      <c r="H123" s="600"/>
      <c r="I123" s="600"/>
      <c r="J123" s="600"/>
      <c r="K123" s="600"/>
      <c r="L123" s="600"/>
    </row>
    <row r="124" spans="1:12" ht="13.5" customHeight="1" x14ac:dyDescent="0.15">
      <c r="A124" s="23" t="s">
        <v>638</v>
      </c>
      <c r="B124" s="642" t="s">
        <v>797</v>
      </c>
      <c r="C124" s="642"/>
      <c r="D124" s="600"/>
      <c r="E124" s="600"/>
      <c r="F124" s="600"/>
      <c r="G124" s="600"/>
      <c r="H124" s="600"/>
      <c r="I124" s="600"/>
      <c r="J124" s="600"/>
      <c r="K124" s="600"/>
      <c r="L124" s="600"/>
    </row>
  </sheetData>
  <sheetProtection sheet="1" selectLockedCells="1"/>
  <mergeCells count="26">
    <mergeCell ref="I8:L8"/>
    <mergeCell ref="B1:L1"/>
    <mergeCell ref="B5:D5"/>
    <mergeCell ref="B6:D6"/>
    <mergeCell ref="B7:D7"/>
    <mergeCell ref="B8:D8"/>
    <mergeCell ref="E5:F5"/>
    <mergeCell ref="E6:F6"/>
    <mergeCell ref="E7:F7"/>
    <mergeCell ref="E8:H8"/>
    <mergeCell ref="B116:L116"/>
    <mergeCell ref="B117:L117"/>
    <mergeCell ref="B118:L118"/>
    <mergeCell ref="L11:L12"/>
    <mergeCell ref="B11:B12"/>
    <mergeCell ref="K11:K12"/>
    <mergeCell ref="D11:D12"/>
    <mergeCell ref="C11:C12"/>
    <mergeCell ref="E11:E12"/>
    <mergeCell ref="F11:G11"/>
    <mergeCell ref="H11:J11"/>
    <mergeCell ref="B121:L121"/>
    <mergeCell ref="B122:L122"/>
    <mergeCell ref="B123:L123"/>
    <mergeCell ref="B124:L124"/>
    <mergeCell ref="A120:L120"/>
  </mergeCells>
  <phoneticPr fontId="2"/>
  <conditionalFormatting sqref="B11 B13:B115">
    <cfRule type="expression" dxfId="5" priority="1">
      <formula>A_航海種別="共同利用公募"</formula>
    </cfRule>
  </conditionalFormatting>
  <conditionalFormatting sqref="D11:F12">
    <cfRule type="expression" dxfId="4" priority="6">
      <formula>A_航海種別="共同利用公募"</formula>
    </cfRule>
  </conditionalFormatting>
  <conditionalFormatting sqref="G12">
    <cfRule type="expression" dxfId="3" priority="5">
      <formula>A_航海種別="共同利用公募"</formula>
    </cfRule>
  </conditionalFormatting>
  <conditionalFormatting sqref="H11">
    <cfRule type="expression" dxfId="2" priority="7">
      <formula>A_航海種別="共同利用公募"</formula>
    </cfRule>
  </conditionalFormatting>
  <conditionalFormatting sqref="J12">
    <cfRule type="expression" dxfId="1" priority="4">
      <formula>A_航海種別="共同利用公募"</formula>
    </cfRule>
  </conditionalFormatting>
  <conditionalFormatting sqref="K11:L12">
    <cfRule type="expression" dxfId="0" priority="2">
      <formula>A_航海種別="共同利用公募"</formula>
    </cfRule>
  </conditionalFormatting>
  <dataValidations count="5">
    <dataValidation type="list" allowBlank="1" showInputMessage="1" showErrorMessage="1" sqref="E13:E115" xr:uid="{00000000-0002-0000-0600-000000000000}">
      <formula1>B_課題代表</formula1>
    </dataValidation>
    <dataValidation type="list" allowBlank="1" showInputMessage="1" showErrorMessage="1" sqref="D13:D15" xr:uid="{00000000-0002-0000-0600-000001000000}">
      <formula1>A_課題リスト</formula1>
    </dataValidation>
    <dataValidation imeMode="off" allowBlank="1" showInputMessage="1" showErrorMessage="1" sqref="H16:J115" xr:uid="{00000000-0002-0000-0600-000002000000}"/>
    <dataValidation type="list" allowBlank="1" showInputMessage="1" showErrorMessage="1" sqref="K13:K115" xr:uid="{00000000-0002-0000-0600-000003000000}">
      <formula1>B_乗船の有無</formula1>
    </dataValidation>
    <dataValidation type="list" imeMode="off" allowBlank="1" showInputMessage="1" showErrorMessage="1" sqref="D16:D115" xr:uid="{00000000-0002-0000-0600-000004000000}">
      <formula1>A_課題リスト</formula1>
    </dataValidation>
  </dataValidations>
  <printOptions horizontalCentered="1"/>
  <pageMargins left="0.75" right="0.75" top="1" bottom="1" header="0.3" footer="0.3"/>
  <pageSetup paperSize="9" scale="43" fitToHeight="0" orientation="portrait" verticalDpi="300" r:id="rId1"/>
  <headerFooter alignWithMargins="0"/>
  <ignoredErrors>
    <ignoredError sqref="A4 A10" numberStoredAsText="1"/>
    <ignoredError sqref="E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1">
    <tabColor theme="8" tint="0.59999389629810485"/>
    <pageSetUpPr fitToPage="1"/>
  </sheetPr>
  <dimension ref="A1:H56"/>
  <sheetViews>
    <sheetView showGridLines="0" zoomScaleNormal="100" workbookViewId="0">
      <selection activeCell="C10" sqref="C10:D10"/>
    </sheetView>
  </sheetViews>
  <sheetFormatPr defaultColWidth="13" defaultRowHeight="13.5" x14ac:dyDescent="0.15"/>
  <cols>
    <col min="1" max="1" width="3.625" style="23" customWidth="1"/>
    <col min="2" max="2" width="18.625" customWidth="1"/>
    <col min="3" max="4" width="30.625" customWidth="1"/>
    <col min="5" max="5" width="15.625" customWidth="1"/>
    <col min="6" max="6" width="12.625" customWidth="1"/>
    <col min="7" max="7" width="9.625" customWidth="1"/>
    <col min="8" max="8" width="30.625" customWidth="1"/>
  </cols>
  <sheetData>
    <row r="1" spans="1:8" x14ac:dyDescent="0.15">
      <c r="A1" s="164" t="s">
        <v>111</v>
      </c>
      <c r="B1" s="764" t="s">
        <v>653</v>
      </c>
      <c r="C1" s="764"/>
      <c r="D1" s="764"/>
      <c r="E1" s="764"/>
      <c r="F1" s="764"/>
      <c r="G1" s="764"/>
      <c r="H1" s="764"/>
    </row>
    <row r="2" spans="1:8" x14ac:dyDescent="0.15">
      <c r="H2" s="15" t="s">
        <v>627</v>
      </c>
    </row>
    <row r="3" spans="1:8" x14ac:dyDescent="0.15">
      <c r="H3" s="8" t="s">
        <v>644</v>
      </c>
    </row>
    <row r="4" spans="1:8" x14ac:dyDescent="0.15">
      <c r="A4" s="23" t="s">
        <v>805</v>
      </c>
      <c r="B4" s="1" t="s">
        <v>804</v>
      </c>
      <c r="C4" s="1"/>
      <c r="D4" s="1"/>
      <c r="E4" s="1"/>
      <c r="F4" s="1"/>
      <c r="G4" s="1"/>
      <c r="H4" s="6" t="str">
        <f>IF(A_航海種別="共同利用公募","主席研究者が記入",IF(A_航海種別="所内利用・共同利用公募","主席/首席研究者が記入","首席研究者が記入"))</f>
        <v>首席研究者が記入</v>
      </c>
    </row>
    <row r="5" spans="1:8" x14ac:dyDescent="0.15">
      <c r="B5" s="128" t="s">
        <v>120</v>
      </c>
      <c r="C5" s="174" t="str">
        <f>IF(A_船舶名="","",A_船舶名)</f>
        <v/>
      </c>
      <c r="D5" s="171"/>
      <c r="E5" s="171"/>
      <c r="F5" s="171"/>
      <c r="G5" s="171"/>
      <c r="H5" s="171"/>
    </row>
    <row r="6" spans="1:8" x14ac:dyDescent="0.15">
      <c r="B6" s="127" t="s">
        <v>123</v>
      </c>
      <c r="C6" s="175" t="str">
        <f>IF(A_航海番号="","",A_航海番号)</f>
        <v/>
      </c>
      <c r="D6" s="172"/>
      <c r="E6" s="172"/>
      <c r="F6" s="172"/>
      <c r="G6" s="172"/>
      <c r="H6" s="172"/>
    </row>
    <row r="7" spans="1:8" x14ac:dyDescent="0.15">
      <c r="B7" s="127" t="s">
        <v>125</v>
      </c>
      <c r="C7" s="175" t="str">
        <f>IF(A_航海種別="","",A_航海種別)</f>
        <v/>
      </c>
      <c r="D7" s="172"/>
      <c r="E7" s="172"/>
      <c r="F7" s="172"/>
      <c r="G7" s="172"/>
      <c r="H7" s="172"/>
    </row>
    <row r="8" spans="1:8" ht="54" customHeight="1" x14ac:dyDescent="0.15">
      <c r="B8" s="126" t="s">
        <v>122</v>
      </c>
      <c r="C8" s="774" t="str">
        <f>IF(A_航海名_日本語="","",A_航海名_日本語)</f>
        <v/>
      </c>
      <c r="D8" s="775"/>
      <c r="E8" s="776" t="str">
        <f>IF(A_航海名_英語="","",A_航海名_英語)</f>
        <v/>
      </c>
      <c r="F8" s="777"/>
      <c r="G8" s="777"/>
      <c r="H8" s="777"/>
    </row>
    <row r="9" spans="1:8" x14ac:dyDescent="0.15">
      <c r="B9" s="778" t="s">
        <v>215</v>
      </c>
      <c r="C9" s="779" t="s">
        <v>776</v>
      </c>
      <c r="D9" s="780"/>
      <c r="E9" s="770" t="s">
        <v>778</v>
      </c>
      <c r="F9" s="771"/>
      <c r="G9" s="771"/>
      <c r="H9" s="771"/>
    </row>
    <row r="10" spans="1:8" ht="27" customHeight="1" x14ac:dyDescent="0.15">
      <c r="B10" s="733"/>
      <c r="C10" s="767"/>
      <c r="D10" s="768"/>
      <c r="E10" s="769"/>
      <c r="F10" s="751"/>
      <c r="G10" s="751"/>
      <c r="H10" s="751"/>
    </row>
    <row r="11" spans="1:8" x14ac:dyDescent="0.15">
      <c r="B11" s="169" t="s">
        <v>216</v>
      </c>
      <c r="C11" s="202" t="s">
        <v>217</v>
      </c>
      <c r="D11" s="173"/>
      <c r="E11" s="173"/>
      <c r="F11" s="173"/>
      <c r="G11" s="173"/>
      <c r="H11" s="173"/>
    </row>
    <row r="13" spans="1:8" x14ac:dyDescent="0.15">
      <c r="A13" s="23" t="s">
        <v>807</v>
      </c>
      <c r="B13" s="1" t="s">
        <v>806</v>
      </c>
      <c r="C13" s="1"/>
      <c r="D13" s="1"/>
      <c r="E13" s="1"/>
      <c r="F13" s="1"/>
      <c r="G13" s="1"/>
      <c r="H13" s="1"/>
    </row>
    <row r="14" spans="1:8" x14ac:dyDescent="0.15">
      <c r="B14" s="26"/>
      <c r="C14" s="772" t="s">
        <v>813</v>
      </c>
      <c r="D14" s="773"/>
      <c r="E14" s="765" t="s">
        <v>686</v>
      </c>
      <c r="F14" s="765" t="s">
        <v>654</v>
      </c>
      <c r="G14" s="10" t="s">
        <v>227</v>
      </c>
      <c r="H14" s="781" t="s">
        <v>128</v>
      </c>
    </row>
    <row r="15" spans="1:8" x14ac:dyDescent="0.15">
      <c r="B15" s="27"/>
      <c r="C15" s="165" t="s">
        <v>776</v>
      </c>
      <c r="D15" s="134" t="s">
        <v>778</v>
      </c>
      <c r="E15" s="766"/>
      <c r="F15" s="766"/>
      <c r="G15" s="28" t="s">
        <v>0</v>
      </c>
      <c r="H15" s="704"/>
    </row>
    <row r="16" spans="1:8" x14ac:dyDescent="0.15">
      <c r="A16" s="23" t="s">
        <v>817</v>
      </c>
      <c r="B16" s="181" t="s">
        <v>40</v>
      </c>
      <c r="C16" s="185" t="s">
        <v>819</v>
      </c>
      <c r="D16" s="186" t="s">
        <v>820</v>
      </c>
      <c r="E16" s="189">
        <v>43556</v>
      </c>
      <c r="F16" s="190">
        <v>0</v>
      </c>
      <c r="G16" s="182" t="s">
        <v>0</v>
      </c>
      <c r="H16" s="185"/>
    </row>
    <row r="17" spans="1:8" x14ac:dyDescent="0.15">
      <c r="A17" s="23" t="s">
        <v>817</v>
      </c>
      <c r="B17" s="183" t="s">
        <v>41</v>
      </c>
      <c r="C17" s="187" t="s">
        <v>821</v>
      </c>
      <c r="D17" s="188" t="s">
        <v>822</v>
      </c>
      <c r="E17" s="191">
        <v>43565</v>
      </c>
      <c r="F17" s="192">
        <v>0.95833333333333337</v>
      </c>
      <c r="G17" s="184" t="s">
        <v>818</v>
      </c>
      <c r="H17" s="187"/>
    </row>
    <row r="18" spans="1:8" x14ac:dyDescent="0.15">
      <c r="B18" s="168" t="s">
        <v>40</v>
      </c>
      <c r="C18" s="49"/>
      <c r="D18" s="176"/>
      <c r="E18" s="193"/>
      <c r="F18" s="194"/>
      <c r="G18" s="197" t="s">
        <v>0</v>
      </c>
      <c r="H18" s="49"/>
    </row>
    <row r="19" spans="1:8" x14ac:dyDescent="0.15">
      <c r="B19" s="168" t="s">
        <v>36</v>
      </c>
      <c r="C19" s="49"/>
      <c r="D19" s="176"/>
      <c r="E19" s="193"/>
      <c r="F19" s="194"/>
      <c r="G19" s="197" t="s">
        <v>185</v>
      </c>
      <c r="H19" s="49"/>
    </row>
    <row r="20" spans="1:8" x14ac:dyDescent="0.15">
      <c r="B20" s="168" t="s">
        <v>104</v>
      </c>
      <c r="C20" s="49"/>
      <c r="D20" s="176"/>
      <c r="E20" s="193"/>
      <c r="F20" s="194"/>
      <c r="G20" s="197" t="s">
        <v>185</v>
      </c>
      <c r="H20" s="49"/>
    </row>
    <row r="21" spans="1:8" x14ac:dyDescent="0.15">
      <c r="B21" s="168" t="s">
        <v>19</v>
      </c>
      <c r="C21" s="49"/>
      <c r="D21" s="176"/>
      <c r="E21" s="193"/>
      <c r="F21" s="194"/>
      <c r="G21" s="197" t="s">
        <v>185</v>
      </c>
      <c r="H21" s="49"/>
    </row>
    <row r="22" spans="1:8" x14ac:dyDescent="0.15">
      <c r="B22" s="168" t="s">
        <v>104</v>
      </c>
      <c r="C22" s="49"/>
      <c r="D22" s="176"/>
      <c r="E22" s="193"/>
      <c r="F22" s="194"/>
      <c r="G22" s="197" t="s">
        <v>185</v>
      </c>
      <c r="H22" s="49"/>
    </row>
    <row r="23" spans="1:8" x14ac:dyDescent="0.15">
      <c r="B23" s="168" t="s">
        <v>19</v>
      </c>
      <c r="C23" s="49"/>
      <c r="D23" s="176"/>
      <c r="E23" s="193"/>
      <c r="F23" s="194"/>
      <c r="G23" s="197" t="s">
        <v>185</v>
      </c>
      <c r="H23" s="49"/>
    </row>
    <row r="24" spans="1:8" x14ac:dyDescent="0.15">
      <c r="B24" s="168" t="s">
        <v>104</v>
      </c>
      <c r="C24" s="49"/>
      <c r="D24" s="176"/>
      <c r="E24" s="193"/>
      <c r="F24" s="194"/>
      <c r="G24" s="197" t="s">
        <v>185</v>
      </c>
      <c r="H24" s="49"/>
    </row>
    <row r="25" spans="1:8" x14ac:dyDescent="0.15">
      <c r="B25" s="169" t="s">
        <v>41</v>
      </c>
      <c r="C25" s="50"/>
      <c r="D25" s="144"/>
      <c r="E25" s="195"/>
      <c r="F25" s="196"/>
      <c r="G25" s="198" t="s">
        <v>0</v>
      </c>
      <c r="H25" s="50"/>
    </row>
    <row r="26" spans="1:8" x14ac:dyDescent="0.15">
      <c r="B26" s="597" t="s">
        <v>652</v>
      </c>
      <c r="C26" s="597"/>
      <c r="D26" s="597"/>
      <c r="E26" s="597"/>
      <c r="F26" s="597"/>
      <c r="G26" s="597"/>
      <c r="H26" s="597"/>
    </row>
    <row r="28" spans="1:8" x14ac:dyDescent="0.15">
      <c r="A28" s="23" t="s">
        <v>809</v>
      </c>
      <c r="B28" s="1" t="s">
        <v>808</v>
      </c>
      <c r="C28" s="1"/>
      <c r="D28" s="1"/>
      <c r="E28" s="1"/>
      <c r="F28" s="1"/>
      <c r="G28" s="1"/>
      <c r="H28" s="1"/>
    </row>
    <row r="29" spans="1:8" x14ac:dyDescent="0.15">
      <c r="B29" s="170" t="s">
        <v>42</v>
      </c>
      <c r="C29" s="782"/>
      <c r="D29" s="782"/>
      <c r="E29" s="782"/>
      <c r="F29" s="782"/>
      <c r="G29" s="782"/>
      <c r="H29" s="782"/>
    </row>
    <row r="30" spans="1:8" x14ac:dyDescent="0.15">
      <c r="A30" s="23" t="s">
        <v>71</v>
      </c>
      <c r="B30" s="177" t="s">
        <v>228</v>
      </c>
      <c r="C30" s="783" t="s">
        <v>815</v>
      </c>
      <c r="D30" s="783"/>
      <c r="E30" s="783"/>
      <c r="F30" s="783"/>
      <c r="G30" s="783"/>
      <c r="H30" s="783"/>
    </row>
    <row r="31" spans="1:8" x14ac:dyDescent="0.15">
      <c r="A31" s="23" t="s">
        <v>71</v>
      </c>
      <c r="B31" s="178" t="s">
        <v>229</v>
      </c>
      <c r="C31" s="749" t="s">
        <v>1069</v>
      </c>
      <c r="D31" s="749"/>
      <c r="E31" s="749"/>
      <c r="F31" s="749"/>
      <c r="G31" s="749"/>
      <c r="H31" s="749"/>
    </row>
    <row r="32" spans="1:8" ht="40.5" customHeight="1" x14ac:dyDescent="0.15">
      <c r="B32" s="132"/>
      <c r="C32" s="751"/>
      <c r="D32" s="751"/>
      <c r="E32" s="751"/>
      <c r="F32" s="751"/>
      <c r="G32" s="751"/>
      <c r="H32" s="751"/>
    </row>
    <row r="33" spans="1:8" ht="40.5" customHeight="1" x14ac:dyDescent="0.15">
      <c r="B33" s="132"/>
      <c r="C33" s="706"/>
      <c r="D33" s="706"/>
      <c r="E33" s="706"/>
      <c r="F33" s="706"/>
      <c r="G33" s="706"/>
      <c r="H33" s="706"/>
    </row>
    <row r="34" spans="1:8" ht="40.5" customHeight="1" x14ac:dyDescent="0.15">
      <c r="B34" s="130"/>
      <c r="C34" s="706"/>
      <c r="D34" s="706"/>
      <c r="E34" s="706"/>
      <c r="F34" s="706"/>
      <c r="G34" s="706"/>
      <c r="H34" s="706"/>
    </row>
    <row r="35" spans="1:8" ht="40.5" customHeight="1" x14ac:dyDescent="0.15">
      <c r="B35" s="133"/>
      <c r="C35" s="750"/>
      <c r="D35" s="750"/>
      <c r="E35" s="750"/>
      <c r="F35" s="750"/>
      <c r="G35" s="750"/>
      <c r="H35" s="750"/>
    </row>
    <row r="36" spans="1:8" x14ac:dyDescent="0.15">
      <c r="B36" s="743" t="s">
        <v>692</v>
      </c>
      <c r="C36" s="743"/>
      <c r="D36" s="743"/>
      <c r="E36" s="743"/>
      <c r="F36" s="743"/>
      <c r="G36" s="743"/>
      <c r="H36" s="743"/>
    </row>
    <row r="37" spans="1:8" x14ac:dyDescent="0.15">
      <c r="B37" s="642" t="s">
        <v>1166</v>
      </c>
      <c r="C37" s="642"/>
      <c r="D37" s="642"/>
      <c r="E37" s="642"/>
      <c r="F37" s="642"/>
      <c r="G37" s="642"/>
      <c r="H37" s="642"/>
    </row>
    <row r="38" spans="1:8" x14ac:dyDescent="0.15">
      <c r="B38" s="1"/>
      <c r="C38" s="1"/>
      <c r="D38" s="1"/>
      <c r="E38" s="1"/>
      <c r="F38" s="1"/>
      <c r="G38" s="1"/>
      <c r="H38" s="1"/>
    </row>
    <row r="39" spans="1:8" x14ac:dyDescent="0.15">
      <c r="A39" s="23" t="s">
        <v>811</v>
      </c>
      <c r="B39" t="s">
        <v>810</v>
      </c>
    </row>
    <row r="40" spans="1:8" x14ac:dyDescent="0.15">
      <c r="B40" s="22"/>
      <c r="C40" s="179" t="s">
        <v>105</v>
      </c>
      <c r="D40" s="180" t="s">
        <v>106</v>
      </c>
      <c r="E40" s="752" t="s">
        <v>128</v>
      </c>
      <c r="F40" s="752"/>
      <c r="G40" s="753"/>
    </row>
    <row r="41" spans="1:8" x14ac:dyDescent="0.15">
      <c r="B41" s="131" t="str">
        <f>IF(A_航海種別="共同利用公募","主席研究員",IF(A_航海種別="共同利用公募・所内利用","主席研究員","首席研究者"))</f>
        <v>首席研究者</v>
      </c>
      <c r="C41" s="401"/>
      <c r="D41" s="199" t="str">
        <f>IF(C41="","",VLOOKUP(C41,B_研究者リスト_日本語,2,FALSE))</f>
        <v/>
      </c>
      <c r="E41" s="744"/>
      <c r="F41" s="744"/>
      <c r="G41" s="745"/>
    </row>
    <row r="42" spans="1:8" x14ac:dyDescent="0.15">
      <c r="B42" s="129" t="str">
        <f>IF(A_航海種別="共同利用公募","次席研究員",IF(A_航海種別="共同利用公募・所内利用","次席研究員","次席研究者"))</f>
        <v>次席研究者</v>
      </c>
      <c r="C42" s="393"/>
      <c r="D42" s="200" t="str">
        <f>IF(C42="","",VLOOKUP(C42,B_研究者リスト_日本語,2,FALSE))</f>
        <v/>
      </c>
      <c r="E42" s="746"/>
      <c r="F42" s="746"/>
      <c r="G42" s="747"/>
    </row>
    <row r="43" spans="1:8" x14ac:dyDescent="0.15">
      <c r="B43" s="166"/>
      <c r="C43" s="393"/>
      <c r="D43" s="200" t="str">
        <f>IF(C43="","",VLOOKUP(C43,B_研究者リスト_日本語,2,FALSE))</f>
        <v/>
      </c>
      <c r="E43" s="748"/>
      <c r="F43" s="748"/>
      <c r="G43" s="747"/>
    </row>
    <row r="44" spans="1:8" x14ac:dyDescent="0.15">
      <c r="B44" s="52"/>
      <c r="C44" s="395"/>
      <c r="D44" s="201" t="str">
        <f>IF(C44="","",VLOOKUP(C44,B_研究者リスト_日本語,2,FALSE))</f>
        <v/>
      </c>
      <c r="E44" s="754"/>
      <c r="F44" s="754"/>
      <c r="G44" s="755"/>
    </row>
    <row r="45" spans="1:8" x14ac:dyDescent="0.15">
      <c r="B45" s="600" t="s">
        <v>823</v>
      </c>
      <c r="C45" s="600"/>
      <c r="D45" s="600"/>
      <c r="E45" s="600"/>
      <c r="F45" s="600"/>
      <c r="G45" s="600"/>
      <c r="H45" s="600"/>
    </row>
    <row r="46" spans="1:8" x14ac:dyDescent="0.15">
      <c r="B46" s="1"/>
      <c r="C46" s="1"/>
      <c r="D46" s="1"/>
      <c r="E46" s="1"/>
      <c r="F46" s="1"/>
      <c r="G46" s="1"/>
      <c r="H46" s="1"/>
    </row>
    <row r="47" spans="1:8" x14ac:dyDescent="0.15">
      <c r="A47" s="23" t="s">
        <v>812</v>
      </c>
      <c r="B47" t="s">
        <v>814</v>
      </c>
      <c r="C47" s="1"/>
      <c r="D47" s="1"/>
      <c r="E47" s="1"/>
      <c r="F47" s="1"/>
      <c r="G47" s="1"/>
      <c r="H47" s="1"/>
    </row>
    <row r="48" spans="1:8" x14ac:dyDescent="0.15">
      <c r="B48" s="22"/>
      <c r="C48" s="756" t="s">
        <v>870</v>
      </c>
      <c r="D48" s="757"/>
      <c r="E48" s="759" t="s">
        <v>1079</v>
      </c>
      <c r="F48" s="760"/>
      <c r="G48" s="760"/>
      <c r="H48" s="760"/>
    </row>
    <row r="49" spans="1:8" ht="409.5" customHeight="1" x14ac:dyDescent="0.15">
      <c r="B49" s="22" t="s">
        <v>814</v>
      </c>
      <c r="C49" s="761"/>
      <c r="D49" s="762"/>
      <c r="E49" s="763"/>
      <c r="F49" s="762"/>
      <c r="G49" s="762"/>
      <c r="H49" s="762"/>
    </row>
    <row r="50" spans="1:8" ht="30" customHeight="1" x14ac:dyDescent="0.15">
      <c r="B50" s="743" t="s">
        <v>1192</v>
      </c>
      <c r="C50" s="743"/>
      <c r="D50" s="743"/>
      <c r="E50" s="743"/>
      <c r="F50" s="743"/>
      <c r="G50" s="743"/>
      <c r="H50" s="743"/>
    </row>
    <row r="51" spans="1:8" ht="13.35" customHeight="1" x14ac:dyDescent="0.15">
      <c r="B51" s="758" t="s">
        <v>1078</v>
      </c>
      <c r="C51" s="758"/>
      <c r="D51" s="758"/>
      <c r="E51" s="758"/>
      <c r="F51" s="758"/>
      <c r="G51" s="758"/>
      <c r="H51" s="758"/>
    </row>
    <row r="53" spans="1:8" x14ac:dyDescent="0.15">
      <c r="A53" s="715" t="s">
        <v>224</v>
      </c>
      <c r="B53" s="715"/>
      <c r="C53" s="715"/>
      <c r="D53" s="715"/>
      <c r="E53" s="715"/>
      <c r="F53" s="715"/>
      <c r="G53" s="715"/>
      <c r="H53" s="715"/>
    </row>
    <row r="54" spans="1:8" x14ac:dyDescent="0.15">
      <c r="A54" s="23" t="s">
        <v>626</v>
      </c>
      <c r="B54" s="600" t="s">
        <v>1193</v>
      </c>
      <c r="C54" s="600"/>
      <c r="D54" s="600"/>
      <c r="E54" s="600"/>
      <c r="F54" s="600"/>
      <c r="G54" s="600"/>
      <c r="H54" s="600"/>
    </row>
    <row r="55" spans="1:8" x14ac:dyDescent="0.15">
      <c r="A55" s="23" t="s">
        <v>638</v>
      </c>
      <c r="B55" s="664" t="s">
        <v>637</v>
      </c>
      <c r="C55" s="600"/>
      <c r="D55" s="600"/>
      <c r="E55" s="600"/>
      <c r="F55" s="600"/>
      <c r="G55" s="600"/>
      <c r="H55" s="600"/>
    </row>
    <row r="56" spans="1:8" x14ac:dyDescent="0.15">
      <c r="A56" s="23" t="s">
        <v>638</v>
      </c>
      <c r="B56" s="600" t="s">
        <v>650</v>
      </c>
      <c r="C56" s="600"/>
      <c r="D56" s="600"/>
      <c r="E56" s="600"/>
      <c r="F56" s="600"/>
      <c r="G56" s="600"/>
      <c r="H56" s="600"/>
    </row>
  </sheetData>
  <sheetProtection sheet="1" selectLockedCells="1"/>
  <customSheetViews>
    <customSheetView guid="{94AA8353-3E9C-4830-8158-93A6E74B3269}" scale="85" fitToPage="1">
      <selection activeCell="C9" sqref="C9:H9"/>
      <pageMargins left="0.75" right="0.75" top="1" bottom="1" header="0.3" footer="0.3"/>
      <printOptions horizontalCentered="1"/>
      <pageSetup paperSize="9" scale="53" orientation="portrait" verticalDpi="300"/>
      <headerFooter alignWithMargins="0"/>
    </customSheetView>
  </customSheetViews>
  <mergeCells count="38">
    <mergeCell ref="B1:H1"/>
    <mergeCell ref="E14:E15"/>
    <mergeCell ref="F14:F15"/>
    <mergeCell ref="C33:H33"/>
    <mergeCell ref="C10:D10"/>
    <mergeCell ref="E10:H10"/>
    <mergeCell ref="E9:H9"/>
    <mergeCell ref="B26:H26"/>
    <mergeCell ref="C14:D14"/>
    <mergeCell ref="C8:D8"/>
    <mergeCell ref="E8:H8"/>
    <mergeCell ref="B9:B10"/>
    <mergeCell ref="C9:D9"/>
    <mergeCell ref="H14:H15"/>
    <mergeCell ref="C29:H29"/>
    <mergeCell ref="C30:H30"/>
    <mergeCell ref="B56:H56"/>
    <mergeCell ref="B55:H55"/>
    <mergeCell ref="B54:H54"/>
    <mergeCell ref="E44:G44"/>
    <mergeCell ref="C48:D48"/>
    <mergeCell ref="B51:H51"/>
    <mergeCell ref="E48:H48"/>
    <mergeCell ref="A53:H53"/>
    <mergeCell ref="B50:H50"/>
    <mergeCell ref="B45:H45"/>
    <mergeCell ref="C49:D49"/>
    <mergeCell ref="E49:H49"/>
    <mergeCell ref="B36:H36"/>
    <mergeCell ref="E41:G41"/>
    <mergeCell ref="E42:G42"/>
    <mergeCell ref="E43:G43"/>
    <mergeCell ref="C31:H31"/>
    <mergeCell ref="C34:H34"/>
    <mergeCell ref="C35:H35"/>
    <mergeCell ref="C32:H32"/>
    <mergeCell ref="E40:G40"/>
    <mergeCell ref="B37:H37"/>
  </mergeCells>
  <phoneticPr fontId="2"/>
  <dataValidations count="2">
    <dataValidation imeMode="off" allowBlank="1" showInputMessage="1" showErrorMessage="1" sqref="E49:H49 D16:F25" xr:uid="{00000000-0002-0000-0700-000000000000}"/>
    <dataValidation type="list" allowBlank="1" showInputMessage="1" showErrorMessage="1" sqref="C41:C44" xr:uid="{00000000-0002-0000-0700-000001000000}">
      <formula1>B_研究者名</formula1>
    </dataValidation>
  </dataValidations>
  <printOptions horizontalCentered="1"/>
  <pageMargins left="0.75" right="0.75" top="1" bottom="1" header="0.3" footer="0.3"/>
  <pageSetup paperSize="9" scale="53" orientation="portrait" verticalDpi="300"/>
  <headerFooter alignWithMargins="0"/>
  <ignoredErrors>
    <ignoredError sqref="A4 A13 A28 A39 A4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8" tint="0.59999389629810485"/>
    <pageSetUpPr fitToPage="1"/>
  </sheetPr>
  <dimension ref="A1:G89"/>
  <sheetViews>
    <sheetView showGridLines="0" zoomScaleNormal="100" zoomScaleSheetLayoutView="85" workbookViewId="0">
      <selection activeCell="E12" sqref="E12"/>
    </sheetView>
  </sheetViews>
  <sheetFormatPr defaultColWidth="13" defaultRowHeight="13.5" x14ac:dyDescent="0.15"/>
  <cols>
    <col min="1" max="1" width="3.625" style="210" customWidth="1"/>
    <col min="2" max="2" width="18.625" customWidth="1"/>
    <col min="3" max="4" width="21.625" customWidth="1"/>
    <col min="5" max="6" width="15.625" customWidth="1"/>
    <col min="7" max="7" width="42.625" customWidth="1"/>
  </cols>
  <sheetData>
    <row r="1" spans="1:7" x14ac:dyDescent="0.15">
      <c r="A1" s="164" t="s">
        <v>222</v>
      </c>
      <c r="B1" s="764" t="s">
        <v>655</v>
      </c>
      <c r="C1" s="764"/>
      <c r="D1" s="764"/>
      <c r="E1" s="764"/>
      <c r="F1" s="764"/>
      <c r="G1" s="764"/>
    </row>
    <row r="2" spans="1:7" x14ac:dyDescent="0.15">
      <c r="A2" s="23"/>
      <c r="B2" s="1"/>
      <c r="C2" s="43"/>
      <c r="D2" s="43"/>
      <c r="E2" s="43"/>
      <c r="F2" s="43"/>
      <c r="G2" s="15" t="s">
        <v>645</v>
      </c>
    </row>
    <row r="3" spans="1:7" x14ac:dyDescent="0.15">
      <c r="A3" s="23"/>
      <c r="B3" s="1"/>
      <c r="C3" s="1"/>
      <c r="D3" s="1"/>
      <c r="E3" s="1"/>
      <c r="F3" s="1"/>
      <c r="G3" s="8" t="s">
        <v>646</v>
      </c>
    </row>
    <row r="4" spans="1:7" x14ac:dyDescent="0.15">
      <c r="A4" s="23" t="s">
        <v>805</v>
      </c>
      <c r="B4" s="1" t="s">
        <v>826</v>
      </c>
      <c r="C4" s="1"/>
      <c r="D4" s="1"/>
      <c r="E4" s="1"/>
      <c r="F4" s="1"/>
      <c r="G4" s="6" t="str">
        <f>IF(A_航海種別="共同利用公募","主席研究者が記入",IF(A_航海種別="所内利用・共同利用公募","主席/首席研究者が記入","首席研究者が記入"))</f>
        <v>首席研究者が記入</v>
      </c>
    </row>
    <row r="5" spans="1:7" x14ac:dyDescent="0.15">
      <c r="A5" s="23"/>
      <c r="B5" s="128" t="s">
        <v>120</v>
      </c>
      <c r="C5" s="808" t="str">
        <f>IF(A_船舶名="","",A_船舶名)</f>
        <v/>
      </c>
      <c r="D5" s="809"/>
      <c r="E5" s="171"/>
      <c r="F5" s="171"/>
      <c r="G5" s="171"/>
    </row>
    <row r="6" spans="1:7" x14ac:dyDescent="0.15">
      <c r="A6" s="23"/>
      <c r="B6" s="127" t="s">
        <v>123</v>
      </c>
      <c r="C6" s="810" t="str">
        <f>IF(A_航海番号="","",A_航海番号)</f>
        <v/>
      </c>
      <c r="D6" s="811"/>
      <c r="E6" s="172"/>
      <c r="F6" s="172"/>
      <c r="G6" s="172"/>
    </row>
    <row r="7" spans="1:7" x14ac:dyDescent="0.15">
      <c r="A7" s="23"/>
      <c r="B7" s="127" t="s">
        <v>125</v>
      </c>
      <c r="C7" s="810" t="str">
        <f>IF(A_航海種別="","",A_航海種別)</f>
        <v/>
      </c>
      <c r="D7" s="811"/>
      <c r="E7" s="172"/>
      <c r="F7" s="172"/>
      <c r="G7" s="172"/>
    </row>
    <row r="8" spans="1:7" ht="54" customHeight="1" x14ac:dyDescent="0.15">
      <c r="A8" s="23"/>
      <c r="B8" s="209" t="s">
        <v>122</v>
      </c>
      <c r="C8" s="812" t="str">
        <f>IF(A_航海名_日本語="","",A_航海名_日本語)</f>
        <v/>
      </c>
      <c r="D8" s="813"/>
      <c r="E8" s="814"/>
      <c r="F8" s="815" t="str">
        <f>IF(A_航海名_英語="","",A_航海名_英語)</f>
        <v/>
      </c>
      <c r="G8" s="816"/>
    </row>
    <row r="9" spans="1:7" x14ac:dyDescent="0.15">
      <c r="A9" s="23"/>
      <c r="B9" s="1"/>
      <c r="C9" s="1"/>
      <c r="D9" s="1"/>
      <c r="E9" s="1"/>
      <c r="F9" s="1"/>
      <c r="G9" s="1"/>
    </row>
    <row r="10" spans="1:7" x14ac:dyDescent="0.15">
      <c r="A10" s="23" t="s">
        <v>827</v>
      </c>
      <c r="B10" s="1" t="s">
        <v>828</v>
      </c>
      <c r="C10" s="5"/>
      <c r="D10" s="1"/>
      <c r="E10" s="1"/>
      <c r="F10" s="1"/>
      <c r="G10" s="1"/>
    </row>
    <row r="11" spans="1:7" x14ac:dyDescent="0.15">
      <c r="A11" s="23"/>
      <c r="B11" s="782" t="s">
        <v>62</v>
      </c>
      <c r="C11" s="782"/>
      <c r="D11" s="817"/>
      <c r="E11" s="149" t="s">
        <v>848</v>
      </c>
      <c r="F11" s="818" t="s">
        <v>825</v>
      </c>
      <c r="G11" s="782"/>
    </row>
    <row r="12" spans="1:7" x14ac:dyDescent="0.15">
      <c r="A12" s="23"/>
      <c r="B12" s="820" t="str">
        <f>IF(A_船舶名="","",HLOOKUP(A_船舶名,D_船体装備機器リスト,ROW()-10,FALSE))</f>
        <v/>
      </c>
      <c r="C12" s="821"/>
      <c r="D12" s="563" t="str">
        <f t="shared" ref="D12:D41" si="0">IF(A_船舶名="","",IF(HLOOKUP(A_船舶名,D_定常観測機器,ROW()-10,FALSE)="","","定常観測"))</f>
        <v/>
      </c>
      <c r="E12" s="413"/>
      <c r="F12" s="819"/>
      <c r="G12" s="819"/>
    </row>
    <row r="13" spans="1:7" x14ac:dyDescent="0.15">
      <c r="A13" s="23"/>
      <c r="B13" s="784" t="str">
        <f t="shared" ref="B13:B41" si="1">IF(A_船舶名="","",HLOOKUP(A_船舶名,D_船体装備機器リスト,ROW()-10,FALSE))</f>
        <v/>
      </c>
      <c r="C13" s="785"/>
      <c r="D13" s="564" t="str">
        <f t="shared" si="0"/>
        <v/>
      </c>
      <c r="E13" s="414"/>
      <c r="F13" s="706"/>
      <c r="G13" s="706"/>
    </row>
    <row r="14" spans="1:7" x14ac:dyDescent="0.15">
      <c r="A14" s="23"/>
      <c r="B14" s="784" t="str">
        <f t="shared" si="1"/>
        <v/>
      </c>
      <c r="C14" s="785"/>
      <c r="D14" s="564" t="str">
        <f t="shared" si="0"/>
        <v/>
      </c>
      <c r="E14" s="414"/>
      <c r="F14" s="706"/>
      <c r="G14" s="706"/>
    </row>
    <row r="15" spans="1:7" x14ac:dyDescent="0.15">
      <c r="A15" s="23"/>
      <c r="B15" s="784" t="str">
        <f t="shared" si="1"/>
        <v/>
      </c>
      <c r="C15" s="785"/>
      <c r="D15" s="564" t="str">
        <f t="shared" si="0"/>
        <v/>
      </c>
      <c r="E15" s="414"/>
      <c r="F15" s="706"/>
      <c r="G15" s="706"/>
    </row>
    <row r="16" spans="1:7" x14ac:dyDescent="0.15">
      <c r="A16" s="23"/>
      <c r="B16" s="784" t="str">
        <f t="shared" si="1"/>
        <v/>
      </c>
      <c r="C16" s="785"/>
      <c r="D16" s="564" t="str">
        <f t="shared" si="0"/>
        <v/>
      </c>
      <c r="E16" s="414"/>
      <c r="F16" s="706"/>
      <c r="G16" s="706"/>
    </row>
    <row r="17" spans="1:7" x14ac:dyDescent="0.15">
      <c r="A17" s="23"/>
      <c r="B17" s="784" t="str">
        <f t="shared" si="1"/>
        <v/>
      </c>
      <c r="C17" s="785"/>
      <c r="D17" s="564" t="str">
        <f t="shared" si="0"/>
        <v/>
      </c>
      <c r="E17" s="414"/>
      <c r="F17" s="706"/>
      <c r="G17" s="706"/>
    </row>
    <row r="18" spans="1:7" x14ac:dyDescent="0.15">
      <c r="A18" s="23"/>
      <c r="B18" s="784" t="str">
        <f t="shared" si="1"/>
        <v/>
      </c>
      <c r="C18" s="785"/>
      <c r="D18" s="564" t="str">
        <f t="shared" si="0"/>
        <v/>
      </c>
      <c r="E18" s="414"/>
      <c r="F18" s="706"/>
      <c r="G18" s="706"/>
    </row>
    <row r="19" spans="1:7" x14ac:dyDescent="0.15">
      <c r="A19" s="23"/>
      <c r="B19" s="784" t="str">
        <f t="shared" si="1"/>
        <v/>
      </c>
      <c r="C19" s="785"/>
      <c r="D19" s="564" t="str">
        <f t="shared" si="0"/>
        <v/>
      </c>
      <c r="E19" s="414"/>
      <c r="F19" s="706"/>
      <c r="G19" s="706"/>
    </row>
    <row r="20" spans="1:7" x14ac:dyDescent="0.15">
      <c r="A20" s="23"/>
      <c r="B20" s="784" t="str">
        <f t="shared" si="1"/>
        <v/>
      </c>
      <c r="C20" s="785"/>
      <c r="D20" s="564" t="str">
        <f t="shared" si="0"/>
        <v/>
      </c>
      <c r="E20" s="414"/>
      <c r="F20" s="706"/>
      <c r="G20" s="706"/>
    </row>
    <row r="21" spans="1:7" x14ac:dyDescent="0.15">
      <c r="A21" s="23"/>
      <c r="B21" s="784" t="str">
        <f t="shared" si="1"/>
        <v/>
      </c>
      <c r="C21" s="785"/>
      <c r="D21" s="564" t="str">
        <f t="shared" si="0"/>
        <v/>
      </c>
      <c r="E21" s="414"/>
      <c r="F21" s="706"/>
      <c r="G21" s="706"/>
    </row>
    <row r="22" spans="1:7" x14ac:dyDescent="0.15">
      <c r="A22" s="23"/>
      <c r="B22" s="784" t="str">
        <f t="shared" si="1"/>
        <v/>
      </c>
      <c r="C22" s="785"/>
      <c r="D22" s="564" t="str">
        <f t="shared" si="0"/>
        <v/>
      </c>
      <c r="E22" s="414"/>
      <c r="F22" s="706"/>
      <c r="G22" s="706"/>
    </row>
    <row r="23" spans="1:7" x14ac:dyDescent="0.15">
      <c r="A23" s="23"/>
      <c r="B23" s="784" t="str">
        <f t="shared" si="1"/>
        <v/>
      </c>
      <c r="C23" s="785"/>
      <c r="D23" s="564" t="str">
        <f t="shared" si="0"/>
        <v/>
      </c>
      <c r="E23" s="414"/>
      <c r="F23" s="706"/>
      <c r="G23" s="706"/>
    </row>
    <row r="24" spans="1:7" x14ac:dyDescent="0.15">
      <c r="A24" s="23"/>
      <c r="B24" s="784" t="str">
        <f t="shared" si="1"/>
        <v/>
      </c>
      <c r="C24" s="785"/>
      <c r="D24" s="564" t="str">
        <f t="shared" si="0"/>
        <v/>
      </c>
      <c r="E24" s="414"/>
      <c r="F24" s="706"/>
      <c r="G24" s="706"/>
    </row>
    <row r="25" spans="1:7" x14ac:dyDescent="0.15">
      <c r="A25" s="23"/>
      <c r="B25" s="784" t="str">
        <f t="shared" si="1"/>
        <v/>
      </c>
      <c r="C25" s="785"/>
      <c r="D25" s="564" t="str">
        <f t="shared" si="0"/>
        <v/>
      </c>
      <c r="E25" s="414"/>
      <c r="F25" s="706"/>
      <c r="G25" s="706"/>
    </row>
    <row r="26" spans="1:7" x14ac:dyDescent="0.15">
      <c r="A26" s="23"/>
      <c r="B26" s="784" t="str">
        <f t="shared" si="1"/>
        <v/>
      </c>
      <c r="C26" s="785"/>
      <c r="D26" s="564" t="str">
        <f t="shared" si="0"/>
        <v/>
      </c>
      <c r="E26" s="414"/>
      <c r="F26" s="706"/>
      <c r="G26" s="706"/>
    </row>
    <row r="27" spans="1:7" x14ac:dyDescent="0.15">
      <c r="A27" s="23"/>
      <c r="B27" s="784" t="str">
        <f t="shared" si="1"/>
        <v/>
      </c>
      <c r="C27" s="785"/>
      <c r="D27" s="564" t="str">
        <f t="shared" si="0"/>
        <v/>
      </c>
      <c r="E27" s="414"/>
      <c r="F27" s="706"/>
      <c r="G27" s="706"/>
    </row>
    <row r="28" spans="1:7" x14ac:dyDescent="0.15">
      <c r="A28" s="23"/>
      <c r="B28" s="784" t="str">
        <f t="shared" si="1"/>
        <v/>
      </c>
      <c r="C28" s="785"/>
      <c r="D28" s="564" t="str">
        <f t="shared" si="0"/>
        <v/>
      </c>
      <c r="E28" s="414"/>
      <c r="F28" s="706"/>
      <c r="G28" s="706"/>
    </row>
    <row r="29" spans="1:7" x14ac:dyDescent="0.15">
      <c r="A29" s="23"/>
      <c r="B29" s="784" t="str">
        <f t="shared" si="1"/>
        <v/>
      </c>
      <c r="C29" s="785"/>
      <c r="D29" s="564" t="str">
        <f t="shared" si="0"/>
        <v/>
      </c>
      <c r="E29" s="414"/>
      <c r="F29" s="706"/>
      <c r="G29" s="706"/>
    </row>
    <row r="30" spans="1:7" x14ac:dyDescent="0.15">
      <c r="A30" s="23"/>
      <c r="B30" s="784" t="str">
        <f t="shared" si="1"/>
        <v/>
      </c>
      <c r="C30" s="785"/>
      <c r="D30" s="564" t="str">
        <f t="shared" si="0"/>
        <v/>
      </c>
      <c r="E30" s="414"/>
      <c r="F30" s="706"/>
      <c r="G30" s="706"/>
    </row>
    <row r="31" spans="1:7" x14ac:dyDescent="0.15">
      <c r="A31" s="23"/>
      <c r="B31" s="784" t="str">
        <f t="shared" si="1"/>
        <v/>
      </c>
      <c r="C31" s="785"/>
      <c r="D31" s="564" t="str">
        <f t="shared" si="0"/>
        <v/>
      </c>
      <c r="E31" s="414"/>
      <c r="F31" s="706"/>
      <c r="G31" s="706"/>
    </row>
    <row r="32" spans="1:7" x14ac:dyDescent="0.15">
      <c r="A32" s="23"/>
      <c r="B32" s="784" t="str">
        <f t="shared" si="1"/>
        <v/>
      </c>
      <c r="C32" s="785"/>
      <c r="D32" s="564" t="str">
        <f t="shared" si="0"/>
        <v/>
      </c>
      <c r="E32" s="414"/>
      <c r="F32" s="706"/>
      <c r="G32" s="706"/>
    </row>
    <row r="33" spans="1:7" x14ac:dyDescent="0.15">
      <c r="A33" s="23"/>
      <c r="B33" s="784" t="str">
        <f t="shared" si="1"/>
        <v/>
      </c>
      <c r="C33" s="785"/>
      <c r="D33" s="564" t="str">
        <f t="shared" si="0"/>
        <v/>
      </c>
      <c r="E33" s="414"/>
      <c r="F33" s="706"/>
      <c r="G33" s="706"/>
    </row>
    <row r="34" spans="1:7" x14ac:dyDescent="0.15">
      <c r="A34" s="23"/>
      <c r="B34" s="784" t="str">
        <f t="shared" si="1"/>
        <v/>
      </c>
      <c r="C34" s="785"/>
      <c r="D34" s="564" t="str">
        <f t="shared" si="0"/>
        <v/>
      </c>
      <c r="E34" s="414"/>
      <c r="F34" s="706"/>
      <c r="G34" s="706"/>
    </row>
    <row r="35" spans="1:7" x14ac:dyDescent="0.15">
      <c r="A35" s="23"/>
      <c r="B35" s="784" t="str">
        <f t="shared" si="1"/>
        <v/>
      </c>
      <c r="C35" s="785"/>
      <c r="D35" s="564" t="str">
        <f t="shared" si="0"/>
        <v/>
      </c>
      <c r="E35" s="414"/>
      <c r="F35" s="706"/>
      <c r="G35" s="706"/>
    </row>
    <row r="36" spans="1:7" x14ac:dyDescent="0.15">
      <c r="A36" s="23"/>
      <c r="B36" s="784" t="str">
        <f>IF(A_船舶名="","",HLOOKUP(A_船舶名,D_船体装備機器リスト,ROW()-10,FALSE))</f>
        <v/>
      </c>
      <c r="C36" s="785"/>
      <c r="D36" s="564" t="str">
        <f t="shared" si="0"/>
        <v/>
      </c>
      <c r="E36" s="414"/>
      <c r="F36" s="706"/>
      <c r="G36" s="706"/>
    </row>
    <row r="37" spans="1:7" x14ac:dyDescent="0.15">
      <c r="A37" s="23"/>
      <c r="B37" s="784" t="str">
        <f t="shared" si="1"/>
        <v/>
      </c>
      <c r="C37" s="785"/>
      <c r="D37" s="564" t="str">
        <f t="shared" si="0"/>
        <v/>
      </c>
      <c r="E37" s="414"/>
      <c r="F37" s="706"/>
      <c r="G37" s="706"/>
    </row>
    <row r="38" spans="1:7" x14ac:dyDescent="0.15">
      <c r="A38" s="23"/>
      <c r="B38" s="784" t="str">
        <f t="shared" si="1"/>
        <v/>
      </c>
      <c r="C38" s="785"/>
      <c r="D38" s="564" t="str">
        <f t="shared" si="0"/>
        <v/>
      </c>
      <c r="E38" s="414"/>
      <c r="F38" s="706"/>
      <c r="G38" s="706"/>
    </row>
    <row r="39" spans="1:7" x14ac:dyDescent="0.15">
      <c r="A39" s="23"/>
      <c r="B39" s="784" t="str">
        <f t="shared" si="1"/>
        <v/>
      </c>
      <c r="C39" s="785"/>
      <c r="D39" s="564" t="str">
        <f t="shared" si="0"/>
        <v/>
      </c>
      <c r="E39" s="414"/>
      <c r="F39" s="706"/>
      <c r="G39" s="706"/>
    </row>
    <row r="40" spans="1:7" x14ac:dyDescent="0.15">
      <c r="A40" s="23"/>
      <c r="B40" s="784" t="str">
        <f t="shared" si="1"/>
        <v/>
      </c>
      <c r="C40" s="785"/>
      <c r="D40" s="564" t="str">
        <f t="shared" si="0"/>
        <v/>
      </c>
      <c r="E40" s="414"/>
      <c r="F40" s="706"/>
      <c r="G40" s="706"/>
    </row>
    <row r="41" spans="1:7" x14ac:dyDescent="0.15">
      <c r="A41" s="23"/>
      <c r="B41" s="806" t="str">
        <f t="shared" si="1"/>
        <v/>
      </c>
      <c r="C41" s="807"/>
      <c r="D41" s="565" t="str">
        <f t="shared" si="0"/>
        <v/>
      </c>
      <c r="E41" s="415"/>
      <c r="F41" s="750"/>
      <c r="G41" s="750"/>
    </row>
    <row r="42" spans="1:7" x14ac:dyDescent="0.15">
      <c r="A42" s="23"/>
      <c r="B42" s="599" t="s">
        <v>802</v>
      </c>
      <c r="C42" s="599"/>
      <c r="D42" s="599"/>
      <c r="E42" s="599"/>
      <c r="F42" s="599"/>
      <c r="G42" s="599"/>
    </row>
    <row r="43" spans="1:7" ht="13.5" customHeight="1" x14ac:dyDescent="0.15">
      <c r="A43" s="23"/>
      <c r="B43" s="805" t="str">
        <f>IF(A_船舶名="白鳳丸","* 白鳳丸では通常「データサーバ（DL1800）ログ」の項目を実施とします。その上で、実際に補正校正を行い、研究利用可能なデータを取得した観測項目がある場合には、個別に「実施」フラグを立ててください。","")</f>
        <v/>
      </c>
      <c r="C43" s="642"/>
      <c r="D43" s="642"/>
      <c r="E43" s="642"/>
      <c r="F43" s="642"/>
      <c r="G43" s="642"/>
    </row>
    <row r="44" spans="1:7" x14ac:dyDescent="0.15">
      <c r="A44" s="23"/>
      <c r="B44" s="1"/>
      <c r="C44" s="12"/>
      <c r="D44" s="1"/>
      <c r="E44" s="1"/>
      <c r="F44" s="1"/>
      <c r="G44" s="1"/>
    </row>
    <row r="45" spans="1:7" x14ac:dyDescent="0.15">
      <c r="A45" s="23" t="s">
        <v>809</v>
      </c>
      <c r="B45" s="12" t="s">
        <v>837</v>
      </c>
      <c r="C45" s="12"/>
      <c r="D45" s="12"/>
      <c r="E45" s="1"/>
      <c r="F45" s="1"/>
      <c r="G45" s="1"/>
    </row>
    <row r="46" spans="1:7" x14ac:dyDescent="0.15">
      <c r="A46" s="23"/>
      <c r="B46" s="788" t="s">
        <v>869</v>
      </c>
      <c r="C46" s="789"/>
      <c r="D46" s="791" t="s">
        <v>839</v>
      </c>
      <c r="E46" s="787" t="s">
        <v>30</v>
      </c>
      <c r="F46" s="787" t="s">
        <v>842</v>
      </c>
      <c r="G46" s="789" t="s">
        <v>128</v>
      </c>
    </row>
    <row r="47" spans="1:7" x14ac:dyDescent="0.15">
      <c r="A47" s="23"/>
      <c r="B47" s="790"/>
      <c r="C47" s="790"/>
      <c r="D47" s="792"/>
      <c r="E47" s="793"/>
      <c r="F47" s="718"/>
      <c r="G47" s="790"/>
    </row>
    <row r="48" spans="1:7" x14ac:dyDescent="0.15">
      <c r="A48" s="23" t="s">
        <v>71</v>
      </c>
      <c r="B48" s="797" t="s">
        <v>1</v>
      </c>
      <c r="C48" s="797"/>
      <c r="D48" s="213" t="s">
        <v>849</v>
      </c>
      <c r="E48" s="214">
        <v>4</v>
      </c>
      <c r="F48" s="147" t="s">
        <v>91</v>
      </c>
      <c r="G48" s="215" t="s">
        <v>220</v>
      </c>
    </row>
    <row r="49" spans="1:7" x14ac:dyDescent="0.15">
      <c r="A49" s="23"/>
      <c r="B49" s="706"/>
      <c r="C49" s="706"/>
      <c r="D49" s="402"/>
      <c r="E49" s="469"/>
      <c r="F49" s="394"/>
      <c r="G49" s="150"/>
    </row>
    <row r="50" spans="1:7" x14ac:dyDescent="0.15">
      <c r="A50" s="23"/>
      <c r="B50" s="706"/>
      <c r="C50" s="706"/>
      <c r="D50" s="402"/>
      <c r="E50" s="469"/>
      <c r="F50" s="394"/>
      <c r="G50" s="150"/>
    </row>
    <row r="51" spans="1:7" x14ac:dyDescent="0.15">
      <c r="A51" s="23"/>
      <c r="B51" s="706"/>
      <c r="C51" s="706"/>
      <c r="D51" s="402"/>
      <c r="E51" s="469"/>
      <c r="F51" s="394"/>
      <c r="G51" s="150"/>
    </row>
    <row r="52" spans="1:7" x14ac:dyDescent="0.15">
      <c r="A52" s="23"/>
      <c r="B52" s="706"/>
      <c r="C52" s="706"/>
      <c r="D52" s="402"/>
      <c r="E52" s="469"/>
      <c r="F52" s="394"/>
      <c r="G52" s="150"/>
    </row>
    <row r="53" spans="1:7" x14ac:dyDescent="0.15">
      <c r="A53" s="23"/>
      <c r="B53" s="750"/>
      <c r="C53" s="750"/>
      <c r="D53" s="403"/>
      <c r="E53" s="470"/>
      <c r="F53" s="396"/>
      <c r="G53" s="151"/>
    </row>
    <row r="54" spans="1:7" x14ac:dyDescent="0.15">
      <c r="A54" s="23"/>
      <c r="B54" s="804" t="s">
        <v>846</v>
      </c>
      <c r="C54" s="804"/>
      <c r="D54" s="804"/>
      <c r="E54" s="804"/>
      <c r="F54" s="804"/>
      <c r="G54" s="804"/>
    </row>
    <row r="55" spans="1:7" x14ac:dyDescent="0.15">
      <c r="A55" s="23"/>
      <c r="B55" s="9"/>
      <c r="C55" s="13"/>
      <c r="D55" s="3"/>
      <c r="E55" s="13"/>
      <c r="F55" s="3"/>
      <c r="G55" s="3"/>
    </row>
    <row r="56" spans="1:7" x14ac:dyDescent="0.15">
      <c r="A56" s="23" t="s">
        <v>811</v>
      </c>
      <c r="B56" s="1" t="s">
        <v>829</v>
      </c>
      <c r="C56" s="5"/>
      <c r="D56" s="1"/>
      <c r="E56" s="1"/>
      <c r="F56" s="1"/>
      <c r="G56" s="1"/>
    </row>
    <row r="57" spans="1:7" x14ac:dyDescent="0.15">
      <c r="A57" s="23"/>
      <c r="B57" s="789" t="s">
        <v>51</v>
      </c>
      <c r="C57" s="789"/>
      <c r="D57" s="791" t="s">
        <v>840</v>
      </c>
      <c r="E57" s="802" t="s">
        <v>836</v>
      </c>
      <c r="F57" s="803"/>
      <c r="G57" s="798" t="s">
        <v>128</v>
      </c>
    </row>
    <row r="58" spans="1:7" x14ac:dyDescent="0.15">
      <c r="A58" s="23"/>
      <c r="B58" s="790"/>
      <c r="C58" s="790"/>
      <c r="D58" s="792"/>
      <c r="E58" s="211" t="s">
        <v>833</v>
      </c>
      <c r="F58" s="212" t="s">
        <v>834</v>
      </c>
      <c r="G58" s="799"/>
    </row>
    <row r="59" spans="1:7" x14ac:dyDescent="0.15">
      <c r="A59" s="23" t="s">
        <v>71</v>
      </c>
      <c r="B59" s="786" t="s">
        <v>234</v>
      </c>
      <c r="C59" s="786"/>
      <c r="D59" s="216" t="s">
        <v>852</v>
      </c>
      <c r="E59" s="217" t="s">
        <v>13</v>
      </c>
      <c r="F59" s="218" t="s">
        <v>231</v>
      </c>
      <c r="G59" s="219"/>
    </row>
    <row r="60" spans="1:7" x14ac:dyDescent="0.15">
      <c r="A60" s="23"/>
      <c r="B60" s="800"/>
      <c r="C60" s="800"/>
      <c r="D60" s="404"/>
      <c r="E60" s="407"/>
      <c r="F60" s="408"/>
      <c r="G60" s="152"/>
    </row>
    <row r="61" spans="1:7" x14ac:dyDescent="0.15">
      <c r="A61" s="23"/>
      <c r="B61" s="801"/>
      <c r="C61" s="801"/>
      <c r="D61" s="405"/>
      <c r="E61" s="409"/>
      <c r="F61" s="410"/>
      <c r="G61" s="153"/>
    </row>
    <row r="62" spans="1:7" x14ac:dyDescent="0.15">
      <c r="A62" s="23"/>
      <c r="B62" s="801"/>
      <c r="C62" s="801"/>
      <c r="D62" s="405"/>
      <c r="E62" s="409"/>
      <c r="F62" s="410"/>
      <c r="G62" s="153"/>
    </row>
    <row r="63" spans="1:7" x14ac:dyDescent="0.15">
      <c r="A63" s="23"/>
      <c r="B63" s="801"/>
      <c r="C63" s="801"/>
      <c r="D63" s="405"/>
      <c r="E63" s="409"/>
      <c r="F63" s="410"/>
      <c r="G63" s="153"/>
    </row>
    <row r="64" spans="1:7" x14ac:dyDescent="0.15">
      <c r="A64" s="23"/>
      <c r="B64" s="824"/>
      <c r="C64" s="824"/>
      <c r="D64" s="406"/>
      <c r="E64" s="411"/>
      <c r="F64" s="412"/>
      <c r="G64" s="154"/>
    </row>
    <row r="65" spans="1:7" ht="27" customHeight="1" x14ac:dyDescent="0.15">
      <c r="A65" s="23"/>
      <c r="B65" s="804" t="s">
        <v>688</v>
      </c>
      <c r="C65" s="804"/>
      <c r="D65" s="804"/>
      <c r="E65" s="804"/>
      <c r="F65" s="804"/>
      <c r="G65" s="804"/>
    </row>
    <row r="66" spans="1:7" x14ac:dyDescent="0.15">
      <c r="A66" s="23"/>
      <c r="B66" s="823" t="s">
        <v>847</v>
      </c>
      <c r="C66" s="823"/>
      <c r="D66" s="823"/>
      <c r="E66" s="823"/>
      <c r="F66" s="823"/>
      <c r="G66" s="823"/>
    </row>
    <row r="67" spans="1:7" x14ac:dyDescent="0.15">
      <c r="A67" s="23"/>
      <c r="B67" s="1"/>
      <c r="C67" s="13"/>
      <c r="D67" s="13"/>
      <c r="E67" s="13"/>
      <c r="F67" s="24"/>
      <c r="G67" s="24"/>
    </row>
    <row r="68" spans="1:7" x14ac:dyDescent="0.15">
      <c r="A68" s="23" t="s">
        <v>830</v>
      </c>
      <c r="B68" s="12" t="s">
        <v>838</v>
      </c>
      <c r="C68" s="12"/>
      <c r="D68" s="12"/>
      <c r="E68" s="1"/>
      <c r="F68" s="1"/>
      <c r="G68" s="1"/>
    </row>
    <row r="69" spans="1:7" x14ac:dyDescent="0.15">
      <c r="A69" s="23"/>
      <c r="B69" s="788" t="s">
        <v>869</v>
      </c>
      <c r="C69" s="789"/>
      <c r="D69" s="791" t="s">
        <v>841</v>
      </c>
      <c r="E69" s="787" t="s">
        <v>30</v>
      </c>
      <c r="F69" s="37" t="s">
        <v>843</v>
      </c>
      <c r="G69" s="789" t="s">
        <v>128</v>
      </c>
    </row>
    <row r="70" spans="1:7" x14ac:dyDescent="0.15">
      <c r="A70" s="23"/>
      <c r="B70" s="790"/>
      <c r="C70" s="790"/>
      <c r="D70" s="792"/>
      <c r="E70" s="793"/>
      <c r="F70" s="38" t="s">
        <v>844</v>
      </c>
      <c r="G70" s="790"/>
    </row>
    <row r="71" spans="1:7" x14ac:dyDescent="0.15">
      <c r="A71" s="23" t="s">
        <v>71</v>
      </c>
      <c r="B71" s="797" t="s">
        <v>2</v>
      </c>
      <c r="C71" s="797"/>
      <c r="D71" s="213" t="s">
        <v>850</v>
      </c>
      <c r="E71" s="468">
        <v>1</v>
      </c>
      <c r="F71" s="147" t="s">
        <v>58</v>
      </c>
      <c r="G71" s="215" t="s">
        <v>3</v>
      </c>
    </row>
    <row r="72" spans="1:7" x14ac:dyDescent="0.15">
      <c r="A72" s="23"/>
      <c r="B72" s="706"/>
      <c r="C72" s="706"/>
      <c r="D72" s="402"/>
      <c r="E72" s="471"/>
      <c r="F72" s="394"/>
      <c r="G72" s="53"/>
    </row>
    <row r="73" spans="1:7" x14ac:dyDescent="0.15">
      <c r="A73" s="23"/>
      <c r="B73" s="706"/>
      <c r="C73" s="706"/>
      <c r="D73" s="402"/>
      <c r="E73" s="471"/>
      <c r="F73" s="394"/>
      <c r="G73" s="53"/>
    </row>
    <row r="74" spans="1:7" x14ac:dyDescent="0.15">
      <c r="A74" s="23"/>
      <c r="B74" s="706"/>
      <c r="C74" s="706"/>
      <c r="D74" s="402"/>
      <c r="E74" s="471"/>
      <c r="F74" s="394"/>
      <c r="G74" s="53"/>
    </row>
    <row r="75" spans="1:7" x14ac:dyDescent="0.15">
      <c r="A75" s="23"/>
      <c r="B75" s="706"/>
      <c r="C75" s="706"/>
      <c r="D75" s="402"/>
      <c r="E75" s="471"/>
      <c r="F75" s="394"/>
      <c r="G75" s="53"/>
    </row>
    <row r="76" spans="1:7" x14ac:dyDescent="0.15">
      <c r="A76" s="23"/>
      <c r="B76" s="706"/>
      <c r="C76" s="706"/>
      <c r="D76" s="403"/>
      <c r="E76" s="471"/>
      <c r="F76" s="394"/>
      <c r="G76" s="53"/>
    </row>
    <row r="77" spans="1:7" x14ac:dyDescent="0.15">
      <c r="A77" s="23"/>
      <c r="B77" s="804" t="s">
        <v>845</v>
      </c>
      <c r="C77" s="804"/>
      <c r="D77" s="804"/>
      <c r="E77" s="804"/>
      <c r="F77" s="804"/>
      <c r="G77" s="804"/>
    </row>
    <row r="79" spans="1:7" x14ac:dyDescent="0.15">
      <c r="A79" s="23" t="s">
        <v>831</v>
      </c>
      <c r="B79" s="1" t="s">
        <v>832</v>
      </c>
      <c r="C79" s="1"/>
      <c r="D79" s="1"/>
      <c r="E79" s="1"/>
      <c r="F79" s="1"/>
      <c r="G79" s="1"/>
    </row>
    <row r="80" spans="1:7" x14ac:dyDescent="0.15">
      <c r="A80" s="23"/>
      <c r="B80" s="794"/>
      <c r="C80" s="794"/>
      <c r="D80" s="794"/>
      <c r="E80" s="794"/>
      <c r="F80" s="794"/>
      <c r="G80" s="794"/>
    </row>
    <row r="81" spans="1:7" x14ac:dyDescent="0.15">
      <c r="A81" s="23"/>
      <c r="B81" s="795"/>
      <c r="C81" s="795"/>
      <c r="D81" s="795"/>
      <c r="E81" s="795"/>
      <c r="F81" s="795"/>
      <c r="G81" s="795"/>
    </row>
    <row r="82" spans="1:7" x14ac:dyDescent="0.15">
      <c r="A82" s="23"/>
      <c r="B82" s="795"/>
      <c r="C82" s="795"/>
      <c r="D82" s="795"/>
      <c r="E82" s="795"/>
      <c r="F82" s="795"/>
      <c r="G82" s="795"/>
    </row>
    <row r="83" spans="1:7" x14ac:dyDescent="0.15">
      <c r="A83" s="23"/>
      <c r="B83" s="795"/>
      <c r="C83" s="795"/>
      <c r="D83" s="795"/>
      <c r="E83" s="795"/>
      <c r="F83" s="795"/>
      <c r="G83" s="795"/>
    </row>
    <row r="84" spans="1:7" x14ac:dyDescent="0.15">
      <c r="A84" s="23"/>
      <c r="B84" s="796"/>
      <c r="C84" s="796"/>
      <c r="D84" s="796"/>
      <c r="E84" s="796"/>
      <c r="F84" s="796"/>
      <c r="G84" s="796"/>
    </row>
    <row r="85" spans="1:7" x14ac:dyDescent="0.15">
      <c r="A85" s="23"/>
      <c r="B85" s="14"/>
      <c r="C85" s="14"/>
      <c r="D85" s="14"/>
      <c r="E85" s="14"/>
      <c r="F85" s="14"/>
      <c r="G85" s="14"/>
    </row>
    <row r="86" spans="1:7" x14ac:dyDescent="0.15">
      <c r="A86" s="715" t="s">
        <v>224</v>
      </c>
      <c r="B86" s="715"/>
      <c r="C86" s="715"/>
      <c r="D86" s="715"/>
      <c r="E86" s="715"/>
      <c r="F86" s="715"/>
      <c r="G86" s="715"/>
    </row>
    <row r="87" spans="1:7" x14ac:dyDescent="0.15">
      <c r="A87" s="23" t="s">
        <v>626</v>
      </c>
      <c r="B87" s="600" t="s">
        <v>1194</v>
      </c>
      <c r="C87" s="600"/>
      <c r="D87" s="600"/>
      <c r="E87" s="600"/>
      <c r="F87" s="600"/>
      <c r="G87" s="600"/>
    </row>
    <row r="88" spans="1:7" x14ac:dyDescent="0.15">
      <c r="A88" s="23" t="s">
        <v>638</v>
      </c>
      <c r="B88" s="664" t="s">
        <v>637</v>
      </c>
      <c r="C88" s="664"/>
      <c r="D88" s="664"/>
      <c r="E88" s="664"/>
      <c r="F88" s="664"/>
      <c r="G88" s="664"/>
    </row>
    <row r="89" spans="1:7" x14ac:dyDescent="0.15">
      <c r="A89" s="23" t="s">
        <v>638</v>
      </c>
      <c r="B89" s="822" t="s">
        <v>650</v>
      </c>
      <c r="C89" s="822"/>
      <c r="D89" s="822"/>
      <c r="E89" s="822"/>
      <c r="F89" s="822"/>
      <c r="G89" s="822"/>
    </row>
  </sheetData>
  <sheetProtection sheet="1" selectLockedCells="1"/>
  <mergeCells count="110">
    <mergeCell ref="B88:G88"/>
    <mergeCell ref="B89:G89"/>
    <mergeCell ref="F36:G36"/>
    <mergeCell ref="F17:G17"/>
    <mergeCell ref="B42:G42"/>
    <mergeCell ref="B66:G66"/>
    <mergeCell ref="F24:G24"/>
    <mergeCell ref="F19:G19"/>
    <mergeCell ref="G46:G47"/>
    <mergeCell ref="F32:G32"/>
    <mergeCell ref="F33:G33"/>
    <mergeCell ref="F39:G39"/>
    <mergeCell ref="F34:G34"/>
    <mergeCell ref="F40:G40"/>
    <mergeCell ref="F41:G41"/>
    <mergeCell ref="F29:G29"/>
    <mergeCell ref="B64:C64"/>
    <mergeCell ref="B51:C51"/>
    <mergeCell ref="B52:C52"/>
    <mergeCell ref="B53:C53"/>
    <mergeCell ref="B57:C58"/>
    <mergeCell ref="D57:D58"/>
    <mergeCell ref="B27:C27"/>
    <mergeCell ref="B87:G87"/>
    <mergeCell ref="C5:D5"/>
    <mergeCell ref="C6:D6"/>
    <mergeCell ref="C7:D7"/>
    <mergeCell ref="C8:E8"/>
    <mergeCell ref="F8:G8"/>
    <mergeCell ref="F37:G37"/>
    <mergeCell ref="F25:G25"/>
    <mergeCell ref="F26:G26"/>
    <mergeCell ref="F27:G27"/>
    <mergeCell ref="F28:G28"/>
    <mergeCell ref="F18:G18"/>
    <mergeCell ref="F22:G22"/>
    <mergeCell ref="F23:G23"/>
    <mergeCell ref="F13:G13"/>
    <mergeCell ref="F14:G14"/>
    <mergeCell ref="F15:G15"/>
    <mergeCell ref="F16:G16"/>
    <mergeCell ref="F20:G20"/>
    <mergeCell ref="F21:G21"/>
    <mergeCell ref="B11:D11"/>
    <mergeCell ref="F11:G11"/>
    <mergeCell ref="F12:G12"/>
    <mergeCell ref="B13:C13"/>
    <mergeCell ref="B12:C12"/>
    <mergeCell ref="F38:G38"/>
    <mergeCell ref="B65:G65"/>
    <mergeCell ref="B54:G54"/>
    <mergeCell ref="B77:G77"/>
    <mergeCell ref="B14:C14"/>
    <mergeCell ref="B15:C15"/>
    <mergeCell ref="B16:C16"/>
    <mergeCell ref="B17:C17"/>
    <mergeCell ref="B18:C18"/>
    <mergeCell ref="B19:C19"/>
    <mergeCell ref="B20:C20"/>
    <mergeCell ref="B21:C21"/>
    <mergeCell ref="B43:G43"/>
    <mergeCell ref="B37:C37"/>
    <mergeCell ref="B38:C38"/>
    <mergeCell ref="B39:C39"/>
    <mergeCell ref="B40:C40"/>
    <mergeCell ref="B41:C41"/>
    <mergeCell ref="F30:G30"/>
    <mergeCell ref="F31:G31"/>
    <mergeCell ref="F35:G35"/>
    <mergeCell ref="B31:C31"/>
    <mergeCell ref="B32:C32"/>
    <mergeCell ref="B48:C48"/>
    <mergeCell ref="B80:G84"/>
    <mergeCell ref="A86:G86"/>
    <mergeCell ref="B69:C70"/>
    <mergeCell ref="D69:D70"/>
    <mergeCell ref="E69:E70"/>
    <mergeCell ref="G69:G70"/>
    <mergeCell ref="B71:C71"/>
    <mergeCell ref="B72:C72"/>
    <mergeCell ref="G57:G58"/>
    <mergeCell ref="B60:C60"/>
    <mergeCell ref="B61:C61"/>
    <mergeCell ref="B62:C62"/>
    <mergeCell ref="B63:C63"/>
    <mergeCell ref="E57:F57"/>
    <mergeCell ref="B28:C28"/>
    <mergeCell ref="B29:C29"/>
    <mergeCell ref="B30:C30"/>
    <mergeCell ref="B1:G1"/>
    <mergeCell ref="B59:C59"/>
    <mergeCell ref="B73:C73"/>
    <mergeCell ref="B74:C74"/>
    <mergeCell ref="B75:C75"/>
    <mergeCell ref="B76:C76"/>
    <mergeCell ref="B22:C22"/>
    <mergeCell ref="B23:C23"/>
    <mergeCell ref="B24:C24"/>
    <mergeCell ref="B25:C25"/>
    <mergeCell ref="B26:C26"/>
    <mergeCell ref="F46:F47"/>
    <mergeCell ref="B50:C50"/>
    <mergeCell ref="B49:C49"/>
    <mergeCell ref="B46:C47"/>
    <mergeCell ref="D46:D47"/>
    <mergeCell ref="E46:E47"/>
    <mergeCell ref="B33:C33"/>
    <mergeCell ref="B34:C34"/>
    <mergeCell ref="B35:C35"/>
    <mergeCell ref="B36:C36"/>
  </mergeCells>
  <phoneticPr fontId="2"/>
  <dataValidations count="6">
    <dataValidation type="whole" imeMode="off" allowBlank="1" showInputMessage="1" showErrorMessage="1" sqref="E48:E53 E71:E76" xr:uid="{00000000-0002-0000-0800-000000000000}">
      <formula1>0</formula1>
      <formula2>999</formula2>
    </dataValidation>
    <dataValidation type="list" allowBlank="1" showInputMessage="1" showErrorMessage="1" sqref="E12:E41" xr:uid="{00000000-0002-0000-0800-000001000000}">
      <formula1>選択肢_実施</formula1>
    </dataValidation>
    <dataValidation type="list" allowBlank="1" showInputMessage="1" showErrorMessage="1" sqref="D48:D53 D71:D76" xr:uid="{00000000-0002-0000-0800-000002000000}">
      <formula1>選択肢_メディア</formula1>
    </dataValidation>
    <dataValidation type="list" allowBlank="1" showInputMessage="1" showErrorMessage="1" sqref="F48:F53 F71:F76" xr:uid="{00000000-0002-0000-0800-000003000000}">
      <formula1>選択肢_データ提出者</formula1>
    </dataValidation>
    <dataValidation type="list" allowBlank="1" showInputMessage="1" showErrorMessage="1" sqref="D59:D64" xr:uid="{00000000-0002-0000-0800-000004000000}">
      <formula1>B_研究者名</formula1>
    </dataValidation>
    <dataValidation type="list" allowBlank="1" showInputMessage="1" showErrorMessage="1" sqref="E60:F64" xr:uid="{00000000-0002-0000-0800-000005000000}">
      <formula1>選択肢_有無</formula1>
    </dataValidation>
  </dataValidations>
  <printOptions horizontalCentered="1"/>
  <pageMargins left="0.75" right="0.75" top="1" bottom="1" header="0.3" footer="0.3"/>
  <pageSetup paperSize="9" scale="50" orientation="portrait" verticalDpi="300" r:id="rId1"/>
  <headerFooter alignWithMargins="0"/>
  <ignoredErrors>
    <ignoredError sqref="A4 A10 A45 A56 A79 A6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76</vt:i4>
      </vt:variant>
    </vt:vector>
  </HeadingPairs>
  <TitlesOfParts>
    <vt:vector size="93" baseType="lpstr">
      <vt:lpstr>提出依頼-Submission_Request</vt:lpstr>
      <vt:lpstr>記入方法_How_To_Fill In</vt:lpstr>
      <vt:lpstr>参考資料-Read_Me</vt:lpstr>
      <vt:lpstr>選択肢</vt:lpstr>
      <vt:lpstr>クルーズサマリ-Cruise_Summary</vt:lpstr>
      <vt:lpstr>(A)課題リスト-Proposal_List</vt:lpstr>
      <vt:lpstr>(B)研究者リスト-Scientist_List</vt:lpstr>
      <vt:lpstr>(C)航海情報-Cruise_Info</vt:lpstr>
      <vt:lpstr>(D)船体装備機器-EQP_Onboard</vt:lpstr>
      <vt:lpstr>(E)その他機器 (観測技術員)-EQP_by_Tech</vt:lpstr>
      <vt:lpstr>(E)その他機器 (研究者)-EQP_by_Scientist</vt:lpstr>
      <vt:lpstr>(F)潜航情報</vt:lpstr>
      <vt:lpstr>(F)Dive_Info</vt:lpstr>
      <vt:lpstr>(G)潜水船取得データ-Dive_Data</vt:lpstr>
      <vt:lpstr>(H)研究者持帰データ</vt:lpstr>
      <vt:lpstr>(H)Data_for_Scientist</vt:lpstr>
      <vt:lpstr>(I)設置・回収リスト-Subsea_EQP_List</vt:lpstr>
      <vt:lpstr>A_課題リスト</vt:lpstr>
      <vt:lpstr>A_課題種別リスト</vt:lpstr>
      <vt:lpstr>A_課題名リスト_英語</vt:lpstr>
      <vt:lpstr>A_課題名リスト_日本語</vt:lpstr>
      <vt:lpstr>A_航海種別</vt:lpstr>
      <vt:lpstr>A_航海種別リスト</vt:lpstr>
      <vt:lpstr>A_航海番号</vt:lpstr>
      <vt:lpstr>A_航海名_英語</vt:lpstr>
      <vt:lpstr>A_航海名_日本語</vt:lpstr>
      <vt:lpstr>A_船舶名</vt:lpstr>
      <vt:lpstr>B_課題代表</vt:lpstr>
      <vt:lpstr>B_課題代表リスト</vt:lpstr>
      <vt:lpstr>B_研究者リスト_日本語</vt:lpstr>
      <vt:lpstr>B_研究者名</vt:lpstr>
      <vt:lpstr>B_乗船の有無</vt:lpstr>
      <vt:lpstr>C_帰港地_英語</vt:lpstr>
      <vt:lpstr>C_帰港地_日本語</vt:lpstr>
      <vt:lpstr>C_帰港日</vt:lpstr>
      <vt:lpstr>C_首席研究者</vt:lpstr>
      <vt:lpstr>C_出港地_英語</vt:lpstr>
      <vt:lpstr>C_出港地_日本語</vt:lpstr>
      <vt:lpstr>C_出港日</vt:lpstr>
      <vt:lpstr>C_調査海域_英語</vt:lpstr>
      <vt:lpstr>C_調査海域_日本語</vt:lpstr>
      <vt:lpstr>C_調査概要_英語</vt:lpstr>
      <vt:lpstr>C_調査概要_日本語</vt:lpstr>
      <vt:lpstr>D_船体装備機器リスト</vt:lpstr>
      <vt:lpstr>D_定常観測機器</vt:lpstr>
      <vt:lpstr>E_MOLMEC</vt:lpstr>
      <vt:lpstr>E_MWJ</vt:lpstr>
      <vt:lpstr>E_MWJ_みらい</vt:lpstr>
      <vt:lpstr>E_NME</vt:lpstr>
      <vt:lpstr>E_NME_かいめい</vt:lpstr>
      <vt:lpstr>E_運用担当社</vt:lpstr>
      <vt:lpstr>F_潜航概要_キーワード</vt:lpstr>
      <vt:lpstr>F_潜航地点種別_英語</vt:lpstr>
      <vt:lpstr>F_潜航地点種別_日本語</vt:lpstr>
      <vt:lpstr>G_潜水船_データ</vt:lpstr>
      <vt:lpstr>G_潜水船_映像・画像</vt:lpstr>
      <vt:lpstr>H_持帰りリスト_英語</vt:lpstr>
      <vt:lpstr>H_持帰りリスト_日本語</vt:lpstr>
      <vt:lpstr>H_潜水船_映像・画像_英語</vt:lpstr>
      <vt:lpstr>I_可不可</vt:lpstr>
      <vt:lpstr>I_回収_未定</vt:lpstr>
      <vt:lpstr>I_設置の種別</vt:lpstr>
      <vt:lpstr>I_設置回収</vt:lpstr>
      <vt:lpstr>I_測器の種別</vt:lpstr>
      <vt:lpstr>'(A)課題リスト-Proposal_List'!Print_Area</vt:lpstr>
      <vt:lpstr>'(B)研究者リスト-Scientist_List'!Print_Area</vt:lpstr>
      <vt:lpstr>'(C)航海情報-Cruise_Info'!Print_Area</vt:lpstr>
      <vt:lpstr>'(D)船体装備機器-EQP_Onboard'!Print_Area</vt:lpstr>
      <vt:lpstr>'(E)その他機器 (観測技術員)-EQP_by_Tech'!Print_Area</vt:lpstr>
      <vt:lpstr>'(E)その他機器 (研究者)-EQP_by_Scientist'!Print_Area</vt:lpstr>
      <vt:lpstr>'(F)Dive_Info'!Print_Area</vt:lpstr>
      <vt:lpstr>'(F)潜航情報'!Print_Area</vt:lpstr>
      <vt:lpstr>'(G)潜水船取得データ-Dive_Data'!Print_Area</vt:lpstr>
      <vt:lpstr>'(H)Data_for_Scientist'!Print_Area</vt:lpstr>
      <vt:lpstr>'(H)研究者持帰データ'!Print_Area</vt:lpstr>
      <vt:lpstr>'(I)設置・回収リスト-Subsea_EQP_List'!Print_Area</vt:lpstr>
      <vt:lpstr>'クルーズサマリ-Cruise_Summary'!Print_Area</vt:lpstr>
      <vt:lpstr>'記入方法_How_To_Fill In'!Print_Area</vt:lpstr>
      <vt:lpstr>'参考資料-Read_Me'!Print_Area</vt:lpstr>
      <vt:lpstr>選択肢!Print_Area</vt:lpstr>
      <vt:lpstr>'提出依頼-Submission_Request'!Print_Area</vt:lpstr>
      <vt:lpstr>選択肢_Yes_No</vt:lpstr>
      <vt:lpstr>選択肢_データ提出者</vt:lpstr>
      <vt:lpstr>選択肢_メディア</vt:lpstr>
      <vt:lpstr>選択肢_緯度フラグ</vt:lpstr>
      <vt:lpstr>選択肢_経度フラグ</vt:lpstr>
      <vt:lpstr>選択肢_実施</vt:lpstr>
      <vt:lpstr>選択肢_潜水船入力_英語</vt:lpstr>
      <vt:lpstr>選択肢_潜水船入力_日本語</vt:lpstr>
      <vt:lpstr>選択肢_船舶名リスト_英語</vt:lpstr>
      <vt:lpstr>選択肢_船舶名リスト_日本語</vt:lpstr>
      <vt:lpstr>選択肢_年度</vt:lpstr>
      <vt:lpstr>選択肢_有無</vt:lpstr>
    </vt:vector>
  </TitlesOfParts>
  <Company>Marine Works Japan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minamizawas</dc:creator>
  <cp:lastModifiedBy>Takamitsu Sugihara</cp:lastModifiedBy>
  <cp:lastPrinted>2019-06-10T10:41:58Z</cp:lastPrinted>
  <dcterms:created xsi:type="dcterms:W3CDTF">2008-03-05T03:02:29Z</dcterms:created>
  <dcterms:modified xsi:type="dcterms:W3CDTF">2024-10-28T01:06:23Z</dcterms:modified>
</cp:coreProperties>
</file>