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Winshare\K2S1_database\upload_data\"/>
    </mc:Choice>
  </mc:AlternateContent>
  <bookViews>
    <workbookView xWindow="29916" yWindow="-840" windowWidth="28596" windowHeight="17076" tabRatio="500"/>
  </bookViews>
  <sheets>
    <sheet name="K２" sheetId="1" r:id="rId1"/>
    <sheet name="S１" sheetId="2" r:id="rId2"/>
  </sheets>
  <calcPr calcId="152511" concurrentCalc="0"/>
</workbook>
</file>

<file path=xl/calcChain.xml><?xml version="1.0" encoding="utf-8"?>
<calcChain xmlns="http://schemas.openxmlformats.org/spreadsheetml/2006/main">
  <c r="M38" i="2" l="1"/>
  <c r="Q38" i="2"/>
  <c r="R38" i="2"/>
  <c r="T38" i="2"/>
  <c r="W38" i="2"/>
  <c r="S38" i="2"/>
  <c r="V38" i="2"/>
  <c r="U38" i="2"/>
  <c r="M37" i="2"/>
  <c r="Q37" i="2"/>
  <c r="R37" i="2"/>
  <c r="T37" i="2"/>
  <c r="W37" i="2"/>
  <c r="S37" i="2"/>
  <c r="V37" i="2"/>
  <c r="U37" i="2"/>
  <c r="M36" i="2"/>
  <c r="Q36" i="2"/>
  <c r="R36" i="2"/>
  <c r="T36" i="2"/>
  <c r="W36" i="2"/>
  <c r="S36" i="2"/>
  <c r="V36" i="2"/>
  <c r="U36" i="2"/>
  <c r="M35" i="2"/>
  <c r="Q35" i="2"/>
  <c r="R35" i="2"/>
  <c r="T35" i="2"/>
  <c r="W35" i="2"/>
  <c r="S35" i="2"/>
  <c r="V35" i="2"/>
  <c r="U35" i="2"/>
  <c r="M34" i="2"/>
  <c r="Q34" i="2"/>
  <c r="R34" i="2"/>
  <c r="T34" i="2"/>
  <c r="W34" i="2"/>
  <c r="S34" i="2"/>
  <c r="V34" i="2"/>
  <c r="U34" i="2"/>
  <c r="K38" i="2"/>
  <c r="L38" i="2"/>
  <c r="K37" i="2"/>
  <c r="L37" i="2"/>
  <c r="K36" i="2"/>
  <c r="L36" i="2"/>
  <c r="K35" i="2"/>
  <c r="L35" i="2"/>
  <c r="K34" i="2"/>
  <c r="L34" i="2"/>
  <c r="G38" i="2"/>
  <c r="G37" i="2"/>
  <c r="G36" i="2"/>
  <c r="G35" i="2"/>
  <c r="G34" i="2"/>
  <c r="M33" i="1"/>
  <c r="Q33" i="1"/>
  <c r="R33" i="1"/>
  <c r="T33" i="1"/>
  <c r="W33" i="1"/>
  <c r="S33" i="1"/>
  <c r="V33" i="1"/>
  <c r="U33" i="1"/>
  <c r="M32" i="1"/>
  <c r="Q32" i="1"/>
  <c r="R32" i="1"/>
  <c r="T32" i="1"/>
  <c r="W32" i="1"/>
  <c r="S32" i="1"/>
  <c r="V32" i="1"/>
  <c r="U32" i="1"/>
  <c r="M31" i="1"/>
  <c r="Q31" i="1"/>
  <c r="R31" i="1"/>
  <c r="T31" i="1"/>
  <c r="W31" i="1"/>
  <c r="S31" i="1"/>
  <c r="V31" i="1"/>
  <c r="U31" i="1"/>
  <c r="M30" i="1"/>
  <c r="Q30" i="1"/>
  <c r="R30" i="1"/>
  <c r="T30" i="1"/>
  <c r="W30" i="1"/>
  <c r="S30" i="1"/>
  <c r="V30" i="1"/>
  <c r="U30" i="1"/>
  <c r="M29" i="1"/>
  <c r="Q29" i="1"/>
  <c r="R29" i="1"/>
  <c r="T29" i="1"/>
  <c r="W29" i="1"/>
  <c r="S29" i="1"/>
  <c r="V29" i="1"/>
  <c r="U29" i="1"/>
  <c r="K33" i="1"/>
  <c r="L33" i="1"/>
  <c r="K32" i="1"/>
  <c r="L32" i="1"/>
  <c r="K31" i="1"/>
  <c r="L31" i="1"/>
  <c r="K30" i="1"/>
  <c r="L30" i="1"/>
  <c r="K29" i="1"/>
  <c r="L29" i="1"/>
  <c r="G33" i="1"/>
  <c r="G32" i="1"/>
  <c r="G31" i="1"/>
  <c r="G30" i="1"/>
  <c r="G29" i="1"/>
  <c r="G32" i="2"/>
  <c r="G31" i="2"/>
  <c r="G30" i="2"/>
  <c r="G29" i="2"/>
  <c r="G27" i="2"/>
  <c r="G26" i="2"/>
  <c r="G25" i="2"/>
  <c r="G24" i="2"/>
  <c r="G22" i="2"/>
  <c r="G21" i="2"/>
  <c r="G20" i="2"/>
  <c r="G19" i="2"/>
  <c r="G17" i="2"/>
  <c r="G16" i="2"/>
  <c r="G15" i="2"/>
  <c r="G14" i="2"/>
  <c r="G12" i="2"/>
  <c r="G11" i="2"/>
  <c r="G10" i="2"/>
  <c r="G9" i="2"/>
  <c r="G7" i="2"/>
  <c r="G6" i="2"/>
  <c r="G5" i="2"/>
  <c r="G4" i="2"/>
  <c r="G27" i="1"/>
  <c r="G26" i="1"/>
  <c r="G25" i="1"/>
  <c r="G24" i="1"/>
  <c r="G22" i="1"/>
  <c r="G21" i="1"/>
  <c r="G20" i="1"/>
  <c r="G19" i="1"/>
  <c r="G17" i="1"/>
  <c r="G16" i="1"/>
  <c r="G15" i="1"/>
  <c r="G14" i="1"/>
  <c r="G12" i="1"/>
  <c r="G11" i="1"/>
  <c r="G10" i="1"/>
  <c r="G9" i="1"/>
  <c r="G7" i="1"/>
  <c r="G6" i="1"/>
  <c r="G5" i="1"/>
  <c r="G4" i="1"/>
  <c r="M12" i="2"/>
  <c r="J12" i="2"/>
  <c r="K12" i="2"/>
  <c r="M11" i="2"/>
  <c r="J11" i="2"/>
  <c r="K11" i="2"/>
  <c r="M10" i="2"/>
  <c r="J10" i="2"/>
  <c r="K10" i="2"/>
  <c r="M9" i="2"/>
  <c r="J9" i="2"/>
  <c r="K9" i="2"/>
  <c r="M7" i="2"/>
  <c r="J7" i="2"/>
  <c r="K7" i="2"/>
  <c r="M6" i="2"/>
  <c r="J6" i="2"/>
  <c r="K6" i="2"/>
  <c r="M5" i="2"/>
  <c r="J5" i="2"/>
  <c r="K5" i="2"/>
  <c r="M4" i="2"/>
  <c r="J4" i="2"/>
  <c r="K4" i="2"/>
  <c r="M7" i="1"/>
  <c r="J7" i="1"/>
  <c r="K7" i="1"/>
  <c r="M6" i="1"/>
  <c r="J6" i="1"/>
  <c r="K6" i="1"/>
  <c r="M5" i="1"/>
  <c r="J5" i="1"/>
  <c r="K5" i="1"/>
  <c r="M4" i="1"/>
  <c r="J4" i="1"/>
  <c r="K4" i="1"/>
  <c r="L4" i="1"/>
  <c r="Q4" i="1"/>
  <c r="V4" i="1"/>
  <c r="W4" i="1"/>
  <c r="L5" i="1"/>
  <c r="Q5" i="1"/>
  <c r="V5" i="1"/>
  <c r="W5" i="1"/>
  <c r="V6" i="1"/>
  <c r="V7" i="1"/>
  <c r="L6" i="1"/>
  <c r="Q6" i="1"/>
  <c r="W6" i="1"/>
  <c r="L7" i="1"/>
  <c r="Q7" i="1"/>
  <c r="W7" i="1"/>
  <c r="M9" i="1"/>
  <c r="J9" i="1"/>
  <c r="K9" i="1"/>
  <c r="L9" i="1"/>
  <c r="Q9" i="1"/>
  <c r="R9" i="1"/>
  <c r="S9" i="1"/>
  <c r="T9" i="1"/>
  <c r="U9" i="1"/>
  <c r="V9" i="1"/>
  <c r="W9" i="1"/>
  <c r="K10" i="1"/>
  <c r="L10" i="1"/>
  <c r="M10" i="1"/>
  <c r="Q10" i="1"/>
  <c r="R10" i="1"/>
  <c r="S10" i="1"/>
  <c r="T10" i="1"/>
  <c r="U10" i="1"/>
  <c r="V10" i="1"/>
  <c r="W10" i="1"/>
  <c r="K11" i="1"/>
  <c r="K12" i="1"/>
  <c r="M11" i="1"/>
  <c r="Q11" i="1"/>
  <c r="S11" i="1"/>
  <c r="T11" i="1"/>
  <c r="V11" i="1"/>
  <c r="M12" i="1"/>
  <c r="Q12" i="1"/>
  <c r="S12" i="1"/>
  <c r="T12" i="1"/>
  <c r="V12" i="1"/>
  <c r="L11" i="1"/>
  <c r="R11" i="1"/>
  <c r="U11" i="1"/>
  <c r="W11" i="1"/>
  <c r="L12" i="1"/>
  <c r="R12" i="1"/>
  <c r="U12" i="1"/>
  <c r="W12" i="1"/>
  <c r="K14" i="1"/>
  <c r="L14" i="1"/>
  <c r="M14" i="1"/>
  <c r="Q14" i="1"/>
  <c r="R14" i="1"/>
  <c r="S14" i="1"/>
  <c r="T14" i="1"/>
  <c r="U14" i="1"/>
  <c r="V14" i="1"/>
  <c r="W14" i="1"/>
  <c r="K15" i="1"/>
  <c r="L15" i="1"/>
  <c r="M15" i="1"/>
  <c r="Q15" i="1"/>
  <c r="R15" i="1"/>
  <c r="S15" i="1"/>
  <c r="T15" i="1"/>
  <c r="U15" i="1"/>
  <c r="V15" i="1"/>
  <c r="W15" i="1"/>
  <c r="K16" i="1"/>
  <c r="K17" i="1"/>
  <c r="M16" i="1"/>
  <c r="Q16" i="1"/>
  <c r="S16" i="1"/>
  <c r="T16" i="1"/>
  <c r="V16" i="1"/>
  <c r="M17" i="1"/>
  <c r="Q17" i="1"/>
  <c r="S17" i="1"/>
  <c r="T17" i="1"/>
  <c r="V17" i="1"/>
  <c r="L16" i="1"/>
  <c r="R16" i="1"/>
  <c r="U16" i="1"/>
  <c r="W16" i="1"/>
  <c r="L17" i="1"/>
  <c r="R17" i="1"/>
  <c r="U17" i="1"/>
  <c r="W17" i="1"/>
  <c r="K19" i="1"/>
  <c r="L19" i="1"/>
  <c r="M19" i="1"/>
  <c r="Q19" i="1"/>
  <c r="R19" i="1"/>
  <c r="S19" i="1"/>
  <c r="T19" i="1"/>
  <c r="U19" i="1"/>
  <c r="V19" i="1"/>
  <c r="W19" i="1"/>
  <c r="K20" i="1"/>
  <c r="L20" i="1"/>
  <c r="M20" i="1"/>
  <c r="Q20" i="1"/>
  <c r="R20" i="1"/>
  <c r="S20" i="1"/>
  <c r="T20" i="1"/>
  <c r="U20" i="1"/>
  <c r="V20" i="1"/>
  <c r="W20" i="1"/>
  <c r="K21" i="1"/>
  <c r="K22" i="1"/>
  <c r="M21" i="1"/>
  <c r="Q21" i="1"/>
  <c r="S21" i="1"/>
  <c r="T21" i="1"/>
  <c r="V21" i="1"/>
  <c r="M22" i="1"/>
  <c r="Q22" i="1"/>
  <c r="S22" i="1"/>
  <c r="T22" i="1"/>
  <c r="V22" i="1"/>
  <c r="L21" i="1"/>
  <c r="R21" i="1"/>
  <c r="U21" i="1"/>
  <c r="W21" i="1"/>
  <c r="L22" i="1"/>
  <c r="R22" i="1"/>
  <c r="U22" i="1"/>
  <c r="W22" i="1"/>
  <c r="K24" i="1"/>
  <c r="L24" i="1"/>
  <c r="M24" i="1"/>
  <c r="Q24" i="1"/>
  <c r="R24" i="1"/>
  <c r="S24" i="1"/>
  <c r="T24" i="1"/>
  <c r="U24" i="1"/>
  <c r="V24" i="1"/>
  <c r="W24" i="1"/>
  <c r="K25" i="1"/>
  <c r="L25" i="1"/>
  <c r="M25" i="1"/>
  <c r="Q25" i="1"/>
  <c r="R25" i="1"/>
  <c r="S25" i="1"/>
  <c r="T25" i="1"/>
  <c r="U25" i="1"/>
  <c r="V25" i="1"/>
  <c r="W25" i="1"/>
  <c r="K26" i="1"/>
  <c r="K27" i="1"/>
  <c r="M26" i="1"/>
  <c r="Q26" i="1"/>
  <c r="S26" i="1"/>
  <c r="T26" i="1"/>
  <c r="V26" i="1"/>
  <c r="M27" i="1"/>
  <c r="Q27" i="1"/>
  <c r="S27" i="1"/>
  <c r="T27" i="1"/>
  <c r="V27" i="1"/>
  <c r="L26" i="1"/>
  <c r="R26" i="1"/>
  <c r="U26" i="1"/>
  <c r="W26" i="1"/>
  <c r="L27" i="1"/>
  <c r="R27" i="1"/>
  <c r="U27" i="1"/>
  <c r="W27" i="1"/>
  <c r="L4" i="2"/>
  <c r="Q4" i="2"/>
  <c r="R4" i="2"/>
  <c r="S4" i="2"/>
  <c r="T4" i="2"/>
  <c r="U4" i="2"/>
  <c r="V4" i="2"/>
  <c r="W4" i="2"/>
  <c r="L5" i="2"/>
  <c r="Q5" i="2"/>
  <c r="R5" i="2"/>
  <c r="S5" i="2"/>
  <c r="T5" i="2"/>
  <c r="U5" i="2"/>
  <c r="V5" i="2"/>
  <c r="W5" i="2"/>
  <c r="Q6" i="2"/>
  <c r="S6" i="2"/>
  <c r="T6" i="2"/>
  <c r="V6" i="2"/>
  <c r="Q7" i="2"/>
  <c r="S7" i="2"/>
  <c r="T7" i="2"/>
  <c r="V7" i="2"/>
  <c r="L6" i="2"/>
  <c r="R6" i="2"/>
  <c r="U6" i="2"/>
  <c r="W6" i="2"/>
  <c r="L7" i="2"/>
  <c r="R7" i="2"/>
  <c r="U7" i="2"/>
  <c r="W7" i="2"/>
  <c r="L9" i="2"/>
  <c r="Q9" i="2"/>
  <c r="R9" i="2"/>
  <c r="S9" i="2"/>
  <c r="T9" i="2"/>
  <c r="U9" i="2"/>
  <c r="V9" i="2"/>
  <c r="W9" i="2"/>
  <c r="L10" i="2"/>
  <c r="Q10" i="2"/>
  <c r="R10" i="2"/>
  <c r="S10" i="2"/>
  <c r="T10" i="2"/>
  <c r="U10" i="2"/>
  <c r="V10" i="2"/>
  <c r="W10" i="2"/>
  <c r="Q11" i="2"/>
  <c r="S11" i="2"/>
  <c r="T11" i="2"/>
  <c r="V11" i="2"/>
  <c r="Q12" i="2"/>
  <c r="S12" i="2"/>
  <c r="T12" i="2"/>
  <c r="V12" i="2"/>
  <c r="L11" i="2"/>
  <c r="R11" i="2"/>
  <c r="U11" i="2"/>
  <c r="W11" i="2"/>
  <c r="L12" i="2"/>
  <c r="R12" i="2"/>
  <c r="U12" i="2"/>
  <c r="W12" i="2"/>
  <c r="K14" i="2"/>
  <c r="L14" i="2"/>
  <c r="M14" i="2"/>
  <c r="Q14" i="2"/>
  <c r="R14" i="2"/>
  <c r="S14" i="2"/>
  <c r="T14" i="2"/>
  <c r="U14" i="2"/>
  <c r="V14" i="2"/>
  <c r="W14" i="2"/>
  <c r="K15" i="2"/>
  <c r="L15" i="2"/>
  <c r="M15" i="2"/>
  <c r="Q15" i="2"/>
  <c r="R15" i="2"/>
  <c r="S15" i="2"/>
  <c r="T15" i="2"/>
  <c r="U15" i="2"/>
  <c r="V15" i="2"/>
  <c r="W15" i="2"/>
  <c r="K16" i="2"/>
  <c r="K17" i="2"/>
  <c r="M16" i="2"/>
  <c r="Q16" i="2"/>
  <c r="S16" i="2"/>
  <c r="T16" i="2"/>
  <c r="V16" i="2"/>
  <c r="M17" i="2"/>
  <c r="Q17" i="2"/>
  <c r="S17" i="2"/>
  <c r="T17" i="2"/>
  <c r="V17" i="2"/>
  <c r="L16" i="2"/>
  <c r="R16" i="2"/>
  <c r="U16" i="2"/>
  <c r="W16" i="2"/>
  <c r="L17" i="2"/>
  <c r="R17" i="2"/>
  <c r="U17" i="2"/>
  <c r="W17" i="2"/>
  <c r="K19" i="2"/>
  <c r="L19" i="2"/>
  <c r="M19" i="2"/>
  <c r="Q19" i="2"/>
  <c r="R19" i="2"/>
  <c r="S19" i="2"/>
  <c r="T19" i="2"/>
  <c r="U19" i="2"/>
  <c r="V19" i="2"/>
  <c r="W19" i="2"/>
  <c r="K20" i="2"/>
  <c r="L20" i="2"/>
  <c r="M20" i="2"/>
  <c r="Q20" i="2"/>
  <c r="R20" i="2"/>
  <c r="S20" i="2"/>
  <c r="T20" i="2"/>
  <c r="U20" i="2"/>
  <c r="V20" i="2"/>
  <c r="W20" i="2"/>
  <c r="K21" i="2"/>
  <c r="K22" i="2"/>
  <c r="M21" i="2"/>
  <c r="Q21" i="2"/>
  <c r="S21" i="2"/>
  <c r="T21" i="2"/>
  <c r="V21" i="2"/>
  <c r="M22" i="2"/>
  <c r="Q22" i="2"/>
  <c r="S22" i="2"/>
  <c r="T22" i="2"/>
  <c r="V22" i="2"/>
  <c r="L21" i="2"/>
  <c r="R21" i="2"/>
  <c r="U21" i="2"/>
  <c r="W21" i="2"/>
  <c r="L22" i="2"/>
  <c r="R22" i="2"/>
  <c r="U22" i="2"/>
  <c r="W22" i="2"/>
  <c r="K24" i="2"/>
  <c r="L24" i="2"/>
  <c r="M24" i="2"/>
  <c r="Q24" i="2"/>
  <c r="R24" i="2"/>
  <c r="S24" i="2"/>
  <c r="T24" i="2"/>
  <c r="U24" i="2"/>
  <c r="V24" i="2"/>
  <c r="W24" i="2"/>
  <c r="K25" i="2"/>
  <c r="L25" i="2"/>
  <c r="M25" i="2"/>
  <c r="Q25" i="2"/>
  <c r="R25" i="2"/>
  <c r="S25" i="2"/>
  <c r="T25" i="2"/>
  <c r="U25" i="2"/>
  <c r="V25" i="2"/>
  <c r="W25" i="2"/>
  <c r="K26" i="2"/>
  <c r="K27" i="2"/>
  <c r="M26" i="2"/>
  <c r="Q26" i="2"/>
  <c r="S26" i="2"/>
  <c r="T26" i="2"/>
  <c r="V26" i="2"/>
  <c r="M27" i="2"/>
  <c r="Q27" i="2"/>
  <c r="S27" i="2"/>
  <c r="T27" i="2"/>
  <c r="V27" i="2"/>
  <c r="L26" i="2"/>
  <c r="R26" i="2"/>
  <c r="U26" i="2"/>
  <c r="W26" i="2"/>
  <c r="L27" i="2"/>
  <c r="R27" i="2"/>
  <c r="U27" i="2"/>
  <c r="W27" i="2"/>
  <c r="K29" i="2"/>
  <c r="L29" i="2"/>
  <c r="M29" i="2"/>
  <c r="Q29" i="2"/>
  <c r="R29" i="2"/>
  <c r="S29" i="2"/>
  <c r="T29" i="2"/>
  <c r="U29" i="2"/>
  <c r="V29" i="2"/>
  <c r="W29" i="2"/>
  <c r="K30" i="2"/>
  <c r="L30" i="2"/>
  <c r="M30" i="2"/>
  <c r="Q30" i="2"/>
  <c r="R30" i="2"/>
  <c r="S30" i="2"/>
  <c r="T30" i="2"/>
  <c r="U30" i="2"/>
  <c r="V30" i="2"/>
  <c r="W30" i="2"/>
  <c r="K31" i="2"/>
  <c r="K32" i="2"/>
  <c r="M31" i="2"/>
  <c r="Q31" i="2"/>
  <c r="S31" i="2"/>
  <c r="T31" i="2"/>
  <c r="V31" i="2"/>
  <c r="M32" i="2"/>
  <c r="Q32" i="2"/>
  <c r="S32" i="2"/>
  <c r="T32" i="2"/>
  <c r="V32" i="2"/>
  <c r="L31" i="2"/>
  <c r="R31" i="2"/>
  <c r="U31" i="2"/>
  <c r="W31" i="2"/>
  <c r="L32" i="2"/>
  <c r="R32" i="2"/>
  <c r="U32" i="2"/>
  <c r="W32" i="2"/>
</calcChain>
</file>

<file path=xl/sharedStrings.xml><?xml version="1.0" encoding="utf-8"?>
<sst xmlns="http://schemas.openxmlformats.org/spreadsheetml/2006/main" count="240" uniqueCount="74">
  <si>
    <t>Org-C (flux)</t>
  </si>
  <si>
    <t>OM</t>
  </si>
  <si>
    <t>Opal</t>
  </si>
  <si>
    <t>LM</t>
  </si>
  <si>
    <t>(mg m-2 day-1)</t>
  </si>
  <si>
    <t>(%)</t>
  </si>
  <si>
    <t>CaCO3</t>
    <phoneticPr fontId="2"/>
  </si>
  <si>
    <t>TMF</t>
    <phoneticPr fontId="2"/>
  </si>
  <si>
    <t>Station</t>
    <phoneticPr fontId="2"/>
  </si>
  <si>
    <t>depth</t>
    <phoneticPr fontId="2"/>
  </si>
  <si>
    <t>(mg/m2/day)</t>
    <phoneticPr fontId="2"/>
  </si>
  <si>
    <t>stdev</t>
    <phoneticPr fontId="2"/>
  </si>
  <si>
    <t>MR10-01</t>
    <phoneticPr fontId="2"/>
  </si>
  <si>
    <t>K2</t>
    <phoneticPr fontId="2"/>
  </si>
  <si>
    <t>MR10-06</t>
    <phoneticPr fontId="2"/>
  </si>
  <si>
    <t>MR11-02</t>
    <phoneticPr fontId="2"/>
  </si>
  <si>
    <t>MR11-03</t>
    <phoneticPr fontId="2"/>
  </si>
  <si>
    <t>MR11-05</t>
    <phoneticPr fontId="2"/>
  </si>
  <si>
    <t>Org-C</t>
    <phoneticPr fontId="2"/>
  </si>
  <si>
    <t>(%)</t>
    <phoneticPr fontId="2"/>
  </si>
  <si>
    <t>sum(%)</t>
    <phoneticPr fontId="2"/>
  </si>
  <si>
    <t>MR10-01</t>
    <phoneticPr fontId="2"/>
  </si>
  <si>
    <t>S1</t>
    <phoneticPr fontId="2"/>
  </si>
  <si>
    <t>MR10-06</t>
    <phoneticPr fontId="2"/>
  </si>
  <si>
    <t>MR11-02</t>
    <phoneticPr fontId="2"/>
  </si>
  <si>
    <t>MR11-03</t>
    <phoneticPr fontId="2"/>
  </si>
  <si>
    <t>MR11-05</t>
    <phoneticPr fontId="2"/>
  </si>
  <si>
    <t>Sum</t>
    <phoneticPr fontId="2"/>
  </si>
  <si>
    <t>(%)</t>
    <phoneticPr fontId="2"/>
  </si>
  <si>
    <t>Opal/CaCO3(mole)</t>
    <phoneticPr fontId="2"/>
  </si>
  <si>
    <t>OC/IOC</t>
    <phoneticPr fontId="2"/>
  </si>
  <si>
    <t>(rain ratio)</t>
    <phoneticPr fontId="2"/>
  </si>
  <si>
    <t>MR11-03</t>
    <phoneticPr fontId="2"/>
  </si>
  <si>
    <t>S1</t>
    <phoneticPr fontId="2"/>
  </si>
  <si>
    <t>MR11-05</t>
    <phoneticPr fontId="2"/>
  </si>
  <si>
    <t>S1</t>
    <phoneticPr fontId="2"/>
  </si>
  <si>
    <t>Deployment (UTC)</t>
    <phoneticPr fontId="2"/>
  </si>
  <si>
    <t>Recovery (UTC)</t>
    <phoneticPr fontId="2"/>
  </si>
  <si>
    <t>C/N(mole)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</si>
  <si>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</si>
  <si>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</si>
  <si>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</si>
  <si>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</si>
  <si>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</si>
  <si>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</si>
  <si>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</si>
  <si>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</si>
  <si>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</si>
  <si>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</si>
  <si>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</si>
  <si>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</si>
  <si>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</si>
  <si>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</si>
  <si>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L</t>
    <phoneticPr fontId="2"/>
  </si>
  <si>
    <t>A: TMF (Total Mass Flux)</t>
    <phoneticPr fontId="2"/>
  </si>
  <si>
    <t xml:space="preserve">B: Org-C (Organic carbon) concentration. </t>
    <phoneticPr fontId="2"/>
  </si>
  <si>
    <t xml:space="preserve">C: Org-C flux: A x B/100. Redo colour data are estimated with equation: D x 0.35. </t>
    <phoneticPr fontId="2"/>
  </si>
  <si>
    <t>H: D + E + F + G</t>
    <phoneticPr fontId="2"/>
  </si>
  <si>
    <t>I: D / H</t>
    <phoneticPr fontId="2"/>
  </si>
  <si>
    <t>J: E / H</t>
    <phoneticPr fontId="2"/>
  </si>
  <si>
    <t>K: F / H</t>
    <phoneticPr fontId="2"/>
  </si>
  <si>
    <t>L: G / H</t>
    <phoneticPr fontId="2"/>
  </si>
  <si>
    <t>M: (J/67.2) / (K/100)</t>
    <phoneticPr fontId="2"/>
  </si>
  <si>
    <t>O: C/N: the mole ratio of carbon to nitrogen</t>
    <phoneticPr fontId="2"/>
  </si>
  <si>
    <t>O</t>
    <phoneticPr fontId="2"/>
  </si>
  <si>
    <t>D: OM (Organic materials) concentration: C/0.35. Red colour data are estimated with equation: H - E - F -G.</t>
    <phoneticPr fontId="2"/>
  </si>
  <si>
    <t>F: CaCO3 (Calcium carbonate). (Total Ca - 0.5 x Al) x 100 / 40</t>
    <phoneticPr fontId="2"/>
  </si>
  <si>
    <t>G: LM (lithogenic materials). Al x 100 / 8</t>
    <phoneticPr fontId="2"/>
  </si>
  <si>
    <t>E: Opal (biogenic opal) concentration. (Total Si - 3.42 x Al) x 67.2 / 32</t>
    <phoneticPr fontId="2"/>
  </si>
  <si>
    <t>N: (I x 0.35) / (K x 12/100)</t>
    <phoneticPr fontId="2"/>
  </si>
  <si>
    <t>Cruise name</t>
    <phoneticPr fontId="2"/>
  </si>
  <si>
    <t>sampling period (day)</t>
    <phoneticPr fontId="2"/>
  </si>
  <si>
    <t>MR12-02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</si>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</sst>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);[Red]\(0.0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elv"/>
      <family val="2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76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3" fillId="0" borderId="1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176" fontId="4" fillId="0" borderId="1" xfId="0" applyNumberFormat="1" applyFont="1" applyFill="1" applyBorder="1"/>
    <xf numFmtId="2" fontId="4" fillId="0" borderId="1" xfId="0" applyNumberFormat="1" applyFont="1" applyBorder="1" applyAlignment="1"/>
    <xf numFmtId="0" fontId="4" fillId="0" borderId="3" xfId="0" applyFont="1" applyFill="1" applyBorder="1"/>
    <xf numFmtId="176" fontId="4" fillId="0" borderId="1" xfId="0" applyNumberFormat="1" applyFont="1" applyBorder="1"/>
    <xf numFmtId="2" fontId="4" fillId="0" borderId="1" xfId="0" applyNumberFormat="1" applyFont="1" applyBorder="1"/>
    <xf numFmtId="176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2" fontId="5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176" fontId="6" fillId="0" borderId="1" xfId="0" applyNumberFormat="1" applyFont="1" applyFill="1" applyBorder="1"/>
    <xf numFmtId="2" fontId="6" fillId="0" borderId="1" xfId="0" applyNumberFormat="1" applyFont="1" applyBorder="1"/>
    <xf numFmtId="176" fontId="6" fillId="0" borderId="1" xfId="0" applyNumberFormat="1" applyFont="1" applyBorder="1"/>
    <xf numFmtId="176" fontId="1" fillId="0" borderId="1" xfId="0" applyNumberFormat="1" applyFont="1" applyBorder="1"/>
    <xf numFmtId="0" fontId="0" fillId="0" borderId="2" xfId="0" applyFont="1" applyBorder="1"/>
    <xf numFmtId="0" fontId="4" fillId="0" borderId="0" xfId="0" applyFont="1" applyBorder="1"/>
    <xf numFmtId="22" fontId="4" fillId="0" borderId="1" xfId="0" applyNumberFormat="1" applyFont="1" applyBorder="1"/>
    <xf numFmtId="22" fontId="0" fillId="0" borderId="1" xfId="0" applyNumberFormat="1" applyBorder="1"/>
    <xf numFmtId="22" fontId="0" fillId="0" borderId="4" xfId="0" applyNumberFormat="1" applyBorder="1"/>
    <xf numFmtId="0" fontId="0" fillId="0" borderId="1" xfId="0" applyFont="1" applyBorder="1"/>
    <xf numFmtId="176" fontId="0" fillId="0" borderId="1" xfId="0" applyNumberFormat="1" applyFont="1" applyBorder="1"/>
    <xf numFmtId="176" fontId="4" fillId="0" borderId="0" xfId="0" applyNumberFormat="1" applyFont="1"/>
    <xf numFmtId="0" fontId="0" fillId="0" borderId="0" xfId="0" applyFont="1"/>
    <xf numFmtId="22" fontId="0" fillId="0" borderId="1" xfId="0" applyNumberFormat="1" applyFont="1" applyBorder="1"/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0" fillId="0" borderId="1" xfId="0" applyNumberFormat="1" applyFont="1" applyBorder="1" applyAlignment="1"/>
    <xf numFmtId="176" fontId="0" fillId="0" borderId="1" xfId="0" applyNumberFormat="1" applyFont="1" applyBorder="1" applyAlignment="1"/>
    <xf numFmtId="22" fontId="0" fillId="0" borderId="4" xfId="0" applyNumberFormat="1" applyFont="1" applyBorder="1"/>
    <xf numFmtId="2" fontId="7" fillId="0" borderId="1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Border="1"/>
    <xf numFmtId="2" fontId="4" fillId="0" borderId="1" xfId="0" applyNumberFormat="1" applyFont="1" applyFill="1" applyBorder="1" applyAlignment="1"/>
    <xf numFmtId="177" fontId="7" fillId="0" borderId="1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0" fillId="0" borderId="0" xfId="0" applyFont="1" applyFill="1"/>
    <xf numFmtId="2" fontId="4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tabSelected="1" workbookViewId="0">
      <selection activeCell="B29" sqref="B29:D33"/>
    </sheetView>
  </sheetViews>
  <sheetFormatPr defaultColWidth="12.77734375" defaultRowHeight="13.2"/>
  <cols>
    <col min="1" max="1" width="12.77734375" style="5"/>
    <col min="2" max="2" width="12" style="5" customWidth="1"/>
    <col min="3" max="3" width="6.6640625" style="5" customWidth="1"/>
    <col min="4" max="4" width="5.77734375" style="5" customWidth="1"/>
    <col min="5" max="6" width="16.77734375" style="5" customWidth="1"/>
    <col min="7" max="7" width="18.44140625" style="5" customWidth="1"/>
    <col min="8" max="8" width="11.77734375" style="5" customWidth="1"/>
    <col min="9" max="9" width="7.77734375" style="5" customWidth="1"/>
    <col min="10" max="10" width="10" style="5" customWidth="1"/>
    <col min="11" max="11" width="14" style="5" customWidth="1"/>
    <col min="12" max="12" width="9.77734375" style="5" customWidth="1"/>
    <col min="13" max="13" width="10.44140625" style="5" customWidth="1"/>
    <col min="14" max="16" width="12.77734375" style="5"/>
    <col min="17" max="17" width="8.6640625" style="5" customWidth="1"/>
    <col min="18" max="21" width="9.77734375" style="45" customWidth="1"/>
    <col min="22" max="22" width="16.33203125" style="5" customWidth="1"/>
    <col min="23" max="23" width="10.33203125" style="5" customWidth="1"/>
    <col min="24" max="24" width="9.77734375" style="5" customWidth="1"/>
    <col min="25" max="16384" width="12.77734375" style="5"/>
  </cols>
  <sheetData>
    <row r="1" spans="2:24">
      <c r="H1" s="32" t="s">
        <v>39</v>
      </c>
      <c r="J1" s="32" t="s">
        <v>40</v>
      </c>
      <c r="K1" s="32" t="s">
        <v>41</v>
      </c>
      <c r="M1" s="32" t="s">
        <v>42</v>
      </c>
      <c r="N1" s="32" t="s">
        <v>43</v>
      </c>
      <c r="O1" s="32" t="s">
        <v>44</v>
      </c>
      <c r="P1" s="32" t="s">
        <v>45</v>
      </c>
      <c r="Q1" s="32" t="s">
        <v>46</v>
      </c>
      <c r="R1" s="46" t="s">
        <v>47</v>
      </c>
      <c r="S1" s="46" t="s">
        <v>48</v>
      </c>
      <c r="T1" s="46" t="s">
        <v>49</v>
      </c>
      <c r="U1" s="46" t="s">
        <v>50</v>
      </c>
      <c r="V1" s="32" t="s">
        <v>51</v>
      </c>
      <c r="W1" s="32" t="s">
        <v>52</v>
      </c>
      <c r="X1" s="32" t="s">
        <v>53</v>
      </c>
    </row>
    <row r="2" spans="2:24" ht="15.6">
      <c r="B2" s="2"/>
      <c r="C2" s="2"/>
      <c r="D2" s="2"/>
      <c r="E2" s="2"/>
      <c r="F2" s="2"/>
      <c r="G2" s="2"/>
      <c r="H2" s="3" t="s">
        <v>7</v>
      </c>
      <c r="I2" s="3"/>
      <c r="J2" s="3" t="s">
        <v>18</v>
      </c>
      <c r="K2" s="4" t="s">
        <v>0</v>
      </c>
      <c r="L2" s="4"/>
      <c r="M2" s="4" t="s">
        <v>1</v>
      </c>
      <c r="N2" s="4" t="s">
        <v>2</v>
      </c>
      <c r="O2" s="4" t="s">
        <v>6</v>
      </c>
      <c r="P2" s="4" t="s">
        <v>3</v>
      </c>
      <c r="Q2" s="4" t="s">
        <v>20</v>
      </c>
      <c r="R2" s="4" t="s">
        <v>1</v>
      </c>
      <c r="S2" s="4" t="s">
        <v>2</v>
      </c>
      <c r="T2" s="4" t="s">
        <v>6</v>
      </c>
      <c r="U2" s="4" t="s">
        <v>3</v>
      </c>
      <c r="V2" s="6" t="s">
        <v>29</v>
      </c>
      <c r="W2" s="6" t="s">
        <v>30</v>
      </c>
      <c r="X2" s="29" t="s">
        <v>38</v>
      </c>
    </row>
    <row r="3" spans="2:24" ht="15.6">
      <c r="B3" s="29" t="s">
        <v>70</v>
      </c>
      <c r="C3" s="6" t="s">
        <v>8</v>
      </c>
      <c r="D3" s="7" t="s">
        <v>9</v>
      </c>
      <c r="E3" s="24" t="s">
        <v>36</v>
      </c>
      <c r="F3" s="24" t="s">
        <v>37</v>
      </c>
      <c r="G3" s="24" t="s">
        <v>71</v>
      </c>
      <c r="H3" s="8" t="s">
        <v>10</v>
      </c>
      <c r="I3" s="8" t="s">
        <v>11</v>
      </c>
      <c r="J3" s="8" t="s">
        <v>19</v>
      </c>
      <c r="K3" s="4" t="s">
        <v>4</v>
      </c>
      <c r="L3" s="8" t="s">
        <v>11</v>
      </c>
      <c r="M3" s="4" t="s">
        <v>5</v>
      </c>
      <c r="N3" s="4" t="s">
        <v>5</v>
      </c>
      <c r="O3" s="4" t="s">
        <v>5</v>
      </c>
      <c r="P3" s="4" t="s">
        <v>5</v>
      </c>
      <c r="Q3" s="4"/>
      <c r="R3" s="4" t="s">
        <v>5</v>
      </c>
      <c r="S3" s="4" t="s">
        <v>5</v>
      </c>
      <c r="T3" s="4" t="s">
        <v>5</v>
      </c>
      <c r="U3" s="4" t="s">
        <v>5</v>
      </c>
      <c r="W3" s="5" t="s">
        <v>31</v>
      </c>
    </row>
    <row r="4" spans="2:24">
      <c r="B4" s="6" t="s">
        <v>12</v>
      </c>
      <c r="C4" s="6" t="s">
        <v>13</v>
      </c>
      <c r="D4" s="6">
        <v>60</v>
      </c>
      <c r="E4" s="26">
        <v>38739.975694444445</v>
      </c>
      <c r="F4" s="26">
        <v>38741.85833333333</v>
      </c>
      <c r="G4" s="12">
        <f>+F4-E4</f>
        <v>1.882638888884685</v>
      </c>
      <c r="H4" s="9">
        <v>526.97586829603779</v>
      </c>
      <c r="I4" s="9">
        <v>25.925587049918963</v>
      </c>
      <c r="J4" s="39">
        <f>+M4*0.35</f>
        <v>13.692549852692418</v>
      </c>
      <c r="K4" s="39">
        <f>+H4*J4/100</f>
        <v>72.156433478093717</v>
      </c>
      <c r="L4" s="42">
        <f>+I4/H4*K4</f>
        <v>3.5498739314133236</v>
      </c>
      <c r="M4" s="43">
        <f>100-N4-O4-P4</f>
        <v>39.121571007692623</v>
      </c>
      <c r="N4" s="10">
        <v>37.260799997115456</v>
      </c>
      <c r="O4" s="10">
        <v>21.699755447787584</v>
      </c>
      <c r="P4" s="10">
        <v>1.9178735474043374</v>
      </c>
      <c r="Q4" s="10">
        <f>+SUM(M4+N4+O4+P4)</f>
        <v>100</v>
      </c>
      <c r="R4" s="42">
        <v>39.121571007692623</v>
      </c>
      <c r="S4" s="42">
        <v>37.260799997115456</v>
      </c>
      <c r="T4" s="42">
        <v>21.699755447787584</v>
      </c>
      <c r="U4" s="42">
        <v>1.9178735474043374</v>
      </c>
      <c r="V4" s="13">
        <f>+(S4/67.2)/(T4/100)</f>
        <v>2.5552186141793491</v>
      </c>
      <c r="W4" s="13">
        <f>+(R4*0.35)/(T4*12/100)</f>
        <v>5.2583349328668936</v>
      </c>
      <c r="X4" s="12">
        <v>6.2029511273108273</v>
      </c>
    </row>
    <row r="5" spans="2:24">
      <c r="B5" s="6" t="s">
        <v>12</v>
      </c>
      <c r="C5" s="6" t="s">
        <v>13</v>
      </c>
      <c r="D5" s="6">
        <v>100</v>
      </c>
      <c r="E5" s="26">
        <v>38739.975694444445</v>
      </c>
      <c r="F5" s="26">
        <v>38741.85833333333</v>
      </c>
      <c r="G5" s="12">
        <f>+F5-E5</f>
        <v>1.882638888884685</v>
      </c>
      <c r="H5" s="9">
        <v>486.43926304249669</v>
      </c>
      <c r="I5" s="9">
        <v>54.293273252578608</v>
      </c>
      <c r="J5" s="39">
        <f>+M5*0.35</f>
        <v>15.205561542203464</v>
      </c>
      <c r="K5" s="39">
        <f>+H5*J5/100</f>
        <v>73.965821507367821</v>
      </c>
      <c r="L5" s="42">
        <f>+I5/H5*K5</f>
        <v>8.2555970776975318</v>
      </c>
      <c r="M5" s="43">
        <f>100-N5-O5-P5</f>
        <v>43.444461549152756</v>
      </c>
      <c r="N5" s="10">
        <v>36.866405086231886</v>
      </c>
      <c r="O5" s="10">
        <v>19.489412932972328</v>
      </c>
      <c r="P5" s="10">
        <v>0.19972043164302655</v>
      </c>
      <c r="Q5" s="10">
        <f>+SUM(M5+N5+O5+P5)</f>
        <v>100</v>
      </c>
      <c r="R5" s="42">
        <v>43.44446154915277</v>
      </c>
      <c r="S5" s="42">
        <v>36.866405086231886</v>
      </c>
      <c r="T5" s="42">
        <v>19.489412932972328</v>
      </c>
      <c r="U5" s="42">
        <v>0.19972043164302655</v>
      </c>
      <c r="V5" s="13">
        <f>+(S5/67.2)/(T5/100)</f>
        <v>2.8148986346170526</v>
      </c>
      <c r="W5" s="13">
        <f>+(R5*0.35)/(T5*12/100)</f>
        <v>6.5016331321771936</v>
      </c>
      <c r="X5" s="12">
        <v>7.0168636698682088</v>
      </c>
    </row>
    <row r="6" spans="2:24">
      <c r="B6" s="6" t="s">
        <v>12</v>
      </c>
      <c r="C6" s="6" t="s">
        <v>13</v>
      </c>
      <c r="D6" s="6">
        <v>150</v>
      </c>
      <c r="E6" s="26">
        <v>38739.975694444445</v>
      </c>
      <c r="F6" s="26">
        <v>38741.85833333333</v>
      </c>
      <c r="G6" s="12">
        <f>+F6-E6</f>
        <v>1.882638888884685</v>
      </c>
      <c r="H6" s="9">
        <v>239.49212758988793</v>
      </c>
      <c r="I6" s="9">
        <v>23.15200822939553</v>
      </c>
      <c r="J6" s="39">
        <f>+M6*0.35</f>
        <v>18.402110133198221</v>
      </c>
      <c r="K6" s="39">
        <f>+H6*J6/100</f>
        <v>44.071605079430782</v>
      </c>
      <c r="L6" s="42">
        <f>+I6/H6*K6</f>
        <v>4.2604580524204811</v>
      </c>
      <c r="M6" s="43">
        <f>100-N6-O6-P6</f>
        <v>52.57745752342349</v>
      </c>
      <c r="N6" s="10">
        <v>31.453480010633072</v>
      </c>
      <c r="O6" s="10">
        <v>15.651418009841862</v>
      </c>
      <c r="P6" s="10">
        <v>0.31764445610157777</v>
      </c>
      <c r="Q6" s="10">
        <f>+SUM(M6+N6+O6+P6)</f>
        <v>100</v>
      </c>
      <c r="R6" s="42">
        <v>52.57745752342349</v>
      </c>
      <c r="S6" s="42">
        <v>31.453480010633072</v>
      </c>
      <c r="T6" s="42">
        <v>15.651418009841862</v>
      </c>
      <c r="U6" s="42">
        <v>0.31764445610157777</v>
      </c>
      <c r="V6" s="13">
        <f>+(S6/67.2)/(T6/100)</f>
        <v>2.990513306584401</v>
      </c>
      <c r="W6" s="13">
        <f>+(R6*0.35)/(T6*12/100)</f>
        <v>9.7978929244763844</v>
      </c>
      <c r="X6" s="12">
        <v>10.154911998145344</v>
      </c>
    </row>
    <row r="7" spans="2:24">
      <c r="B7" s="6" t="s">
        <v>12</v>
      </c>
      <c r="C7" s="6" t="s">
        <v>13</v>
      </c>
      <c r="D7" s="6">
        <v>200</v>
      </c>
      <c r="E7" s="26">
        <v>38739.975694444445</v>
      </c>
      <c r="F7" s="26">
        <v>38741.85833333333</v>
      </c>
      <c r="G7" s="12">
        <f>+F7-E7</f>
        <v>1.882638888884685</v>
      </c>
      <c r="H7" s="9">
        <v>256.14941078315394</v>
      </c>
      <c r="I7" s="9">
        <v>70.672595370058517</v>
      </c>
      <c r="J7" s="39">
        <f>+M7*0.35</f>
        <v>12.321848548163961</v>
      </c>
      <c r="K7" s="39">
        <f>+H7*J7/100</f>
        <v>31.562342453714596</v>
      </c>
      <c r="L7" s="42">
        <f>+I7/H7*K7</f>
        <v>8.7081701665553464</v>
      </c>
      <c r="M7" s="43">
        <f>100-N7-O7-P7</f>
        <v>35.205281566182748</v>
      </c>
      <c r="N7" s="10">
        <v>44.488796267790292</v>
      </c>
      <c r="O7" s="10">
        <v>20.305922166026956</v>
      </c>
      <c r="P7" s="10">
        <v>0</v>
      </c>
      <c r="Q7" s="10">
        <f>+SUM(M7+N7+O7+P7)</f>
        <v>100</v>
      </c>
      <c r="R7" s="42">
        <v>35.205281566182762</v>
      </c>
      <c r="S7" s="42">
        <v>44.488796267790292</v>
      </c>
      <c r="T7" s="42">
        <v>20.305922166026956</v>
      </c>
      <c r="U7" s="42">
        <v>0</v>
      </c>
      <c r="V7" s="13">
        <f>+(S7/67.2)/(T7/100)</f>
        <v>3.2603082654108921</v>
      </c>
      <c r="W7" s="13">
        <f>+(R7*0.35)/(T7*12/100)</f>
        <v>5.0567548912648297</v>
      </c>
      <c r="X7" s="12">
        <v>8.0870832206081893</v>
      </c>
    </row>
    <row r="8" spans="2:24">
      <c r="B8" s="6"/>
      <c r="C8" s="6"/>
      <c r="D8" s="7"/>
      <c r="E8" s="7"/>
      <c r="F8" s="7"/>
      <c r="G8" s="7"/>
      <c r="H8" s="8"/>
      <c r="I8" s="11"/>
      <c r="J8" s="41"/>
      <c r="K8" s="44"/>
      <c r="L8" s="45"/>
      <c r="M8" s="44"/>
    </row>
    <row r="9" spans="2:24">
      <c r="B9" s="6" t="s">
        <v>14</v>
      </c>
      <c r="C9" s="6" t="s">
        <v>13</v>
      </c>
      <c r="D9" s="6">
        <v>60</v>
      </c>
      <c r="E9" s="26">
        <v>39017.843055555553</v>
      </c>
      <c r="F9" s="26">
        <v>39020.823611111111</v>
      </c>
      <c r="G9" s="12">
        <f>+F9-E9</f>
        <v>2.9805555555576575</v>
      </c>
      <c r="H9" s="12">
        <v>705.26315789473699</v>
      </c>
      <c r="I9" s="12">
        <v>47.14045207910344</v>
      </c>
      <c r="J9" s="39">
        <f>+M9*0.35</f>
        <v>20.752083459911049</v>
      </c>
      <c r="K9" s="39">
        <f>+H9*J9/100</f>
        <v>146.35679913832007</v>
      </c>
      <c r="L9" s="42">
        <f>+I9/H9*K9</f>
        <v>9.7826259588349185</v>
      </c>
      <c r="M9" s="43">
        <f>100-N9-O9-P9</f>
        <v>59.291667028317285</v>
      </c>
      <c r="N9" s="12">
        <v>9.7761456680394296</v>
      </c>
      <c r="O9" s="12">
        <v>30.097124781891246</v>
      </c>
      <c r="P9" s="12">
        <v>0.83506252175203866</v>
      </c>
      <c r="Q9" s="10">
        <f>+SUM(M9+N9+O9+P9)</f>
        <v>100</v>
      </c>
      <c r="R9" s="47">
        <f>+M9/$Q9*100</f>
        <v>59.291667028317285</v>
      </c>
      <c r="S9" s="47">
        <f t="shared" ref="S9:U12" si="0">+N9/$Q9*100</f>
        <v>9.7761456680394296</v>
      </c>
      <c r="T9" s="47">
        <f t="shared" si="0"/>
        <v>30.097124781891242</v>
      </c>
      <c r="U9" s="47">
        <f t="shared" si="0"/>
        <v>0.83506252175203854</v>
      </c>
      <c r="V9" s="13">
        <f>+(S9/67.2)/(T9/100)</f>
        <v>0.48336297639593689</v>
      </c>
      <c r="W9" s="13">
        <f>+(R9*0.35)/(T9*12/100)</f>
        <v>5.7458654301969245</v>
      </c>
      <c r="X9" s="59" t="s">
        <v>73</v>
      </c>
    </row>
    <row r="10" spans="2:24">
      <c r="B10" s="6" t="s">
        <v>14</v>
      </c>
      <c r="C10" s="6" t="s">
        <v>13</v>
      </c>
      <c r="D10" s="6">
        <v>100</v>
      </c>
      <c r="E10" s="26">
        <v>39017.843055555553</v>
      </c>
      <c r="F10" s="26">
        <v>39020.823611111111</v>
      </c>
      <c r="G10" s="12">
        <f>+F10-E10</f>
        <v>2.9805555555576575</v>
      </c>
      <c r="H10" s="12">
        <v>392.32456140350877</v>
      </c>
      <c r="I10" s="12">
        <v>27.798161188580959</v>
      </c>
      <c r="J10" s="13">
        <v>15.936179914647482</v>
      </c>
      <c r="K10" s="13">
        <f>+H10*J10/100</f>
        <v>62.521547954614789</v>
      </c>
      <c r="L10" s="10">
        <f>+I10/H10*K10</f>
        <v>4.4299649799759706</v>
      </c>
      <c r="M10" s="13">
        <f>+J10/0.35</f>
        <v>45.531942613278524</v>
      </c>
      <c r="N10" s="12">
        <v>20.058911099449606</v>
      </c>
      <c r="O10" s="12">
        <v>53.301980375353097</v>
      </c>
      <c r="P10" s="12">
        <v>3.423060377031454</v>
      </c>
      <c r="Q10" s="10">
        <f>+SUM(M10+N10+O10+P10)</f>
        <v>122.31589446511268</v>
      </c>
      <c r="R10" s="47">
        <f>+M10/$Q10*100</f>
        <v>37.224878101402666</v>
      </c>
      <c r="S10" s="47">
        <f t="shared" si="0"/>
        <v>16.39926780339318</v>
      </c>
      <c r="T10" s="47">
        <f t="shared" si="0"/>
        <v>43.577313159865788</v>
      </c>
      <c r="U10" s="47">
        <f t="shared" si="0"/>
        <v>2.7985409353383668</v>
      </c>
      <c r="V10" s="13">
        <f>+(S10/67.2)/(T10/100)</f>
        <v>0.56000865030277847</v>
      </c>
      <c r="W10" s="13">
        <f>+(R10*0.35)/(T10*12/100)</f>
        <v>2.4914927804471705</v>
      </c>
      <c r="X10" s="12">
        <v>6.7430651923647984</v>
      </c>
    </row>
    <row r="11" spans="2:24">
      <c r="B11" s="6" t="s">
        <v>14</v>
      </c>
      <c r="C11" s="6" t="s">
        <v>13</v>
      </c>
      <c r="D11" s="6">
        <v>150</v>
      </c>
      <c r="E11" s="26">
        <v>39017.843055555553</v>
      </c>
      <c r="F11" s="26">
        <v>39020.823611111111</v>
      </c>
      <c r="G11" s="12">
        <f>+F11-E11</f>
        <v>2.9805555555576575</v>
      </c>
      <c r="H11" s="12">
        <v>352.4122807017543</v>
      </c>
      <c r="I11" s="12">
        <v>45.47535711853147</v>
      </c>
      <c r="J11" s="13">
        <v>13.470853595183586</v>
      </c>
      <c r="K11" s="13">
        <f>+H11*J11/100</f>
        <v>47.472942384780737</v>
      </c>
      <c r="L11" s="10">
        <f>+I11/H11*K11</f>
        <v>6.1259187793242704</v>
      </c>
      <c r="M11" s="13">
        <f>+J11/0.35</f>
        <v>38.488153129095963</v>
      </c>
      <c r="N11" s="12">
        <v>11.781340830803639</v>
      </c>
      <c r="O11" s="12">
        <v>37.172190155071206</v>
      </c>
      <c r="P11" s="12">
        <v>2.8464671629164133</v>
      </c>
      <c r="Q11" s="10">
        <f>+SUM(M11+N11+O11+P11)</f>
        <v>90.288151277887224</v>
      </c>
      <c r="R11" s="47">
        <f>+M11/$Q11*100</f>
        <v>42.628132910416817</v>
      </c>
      <c r="S11" s="47">
        <f t="shared" si="0"/>
        <v>13.048601243969705</v>
      </c>
      <c r="T11" s="47">
        <f t="shared" si="0"/>
        <v>41.170618324727151</v>
      </c>
      <c r="U11" s="47">
        <f t="shared" si="0"/>
        <v>3.1526475208863327</v>
      </c>
      <c r="V11" s="13">
        <f>+(S11/67.2)/(T11/100)</f>
        <v>0.47163637965798277</v>
      </c>
      <c r="W11" s="13">
        <f>+(R11*0.35)/(T11*12/100)</f>
        <v>3.0199219584558672</v>
      </c>
      <c r="X11" s="12">
        <v>8.2446316861255884</v>
      </c>
    </row>
    <row r="12" spans="2:24">
      <c r="B12" s="6" t="s">
        <v>14</v>
      </c>
      <c r="C12" s="6" t="s">
        <v>13</v>
      </c>
      <c r="D12" s="6">
        <v>200</v>
      </c>
      <c r="E12" s="26">
        <v>39017.843055555553</v>
      </c>
      <c r="F12" s="26">
        <v>39020.823611111111</v>
      </c>
      <c r="G12" s="12">
        <f>+F12-E12</f>
        <v>2.9805555555576575</v>
      </c>
      <c r="H12" s="12">
        <v>309.42982456140356</v>
      </c>
      <c r="I12" s="12">
        <v>22.979275258648737</v>
      </c>
      <c r="J12" s="13">
        <v>14.169052105615414</v>
      </c>
      <c r="K12" s="13">
        <f>+H12*J12/100</f>
        <v>43.843273072419635</v>
      </c>
      <c r="L12" s="10">
        <f>+I12/H12*K12</f>
        <v>3.2559454848907312</v>
      </c>
      <c r="M12" s="13">
        <f>+J12/0.35</f>
        <v>40.483006016044044</v>
      </c>
      <c r="N12" s="12">
        <v>20.958056889619801</v>
      </c>
      <c r="O12" s="12">
        <v>61.08683634718242</v>
      </c>
      <c r="P12" s="12">
        <v>4.453835278510943</v>
      </c>
      <c r="Q12" s="10">
        <f>+SUM(M12+N12+O12+P12)</f>
        <v>126.98173453135719</v>
      </c>
      <c r="R12" s="47">
        <f>+M12/$Q12*100</f>
        <v>31.880967893100458</v>
      </c>
      <c r="S12" s="47">
        <f t="shared" si="0"/>
        <v>16.504780759979589</v>
      </c>
      <c r="T12" s="47">
        <f t="shared" si="0"/>
        <v>48.10678998253681</v>
      </c>
      <c r="U12" s="47">
        <f t="shared" si="0"/>
        <v>3.5074613643831598</v>
      </c>
      <c r="V12" s="13">
        <f>+(S12/67.2)/(T12/100)</f>
        <v>0.51054509485349731</v>
      </c>
      <c r="W12" s="13">
        <f>+(R12*0.35)/(T12*12/100)</f>
        <v>1.9329112665515851</v>
      </c>
      <c r="X12" s="12">
        <v>7.652880686416804</v>
      </c>
    </row>
    <row r="13" spans="2:24">
      <c r="B13" s="6"/>
      <c r="C13" s="6"/>
      <c r="D13" s="6"/>
      <c r="E13" s="25"/>
      <c r="F13" s="25"/>
      <c r="G13" s="25"/>
      <c r="X13" s="31"/>
    </row>
    <row r="14" spans="2:24">
      <c r="B14" s="6" t="s">
        <v>15</v>
      </c>
      <c r="C14" s="6" t="s">
        <v>13</v>
      </c>
      <c r="D14" s="6">
        <v>60</v>
      </c>
      <c r="E14" s="26">
        <v>39137.819444444445</v>
      </c>
      <c r="F14" s="26">
        <v>39141.827777777777</v>
      </c>
      <c r="G14" s="12">
        <f>+F14-E14</f>
        <v>4.0083333333313931</v>
      </c>
      <c r="H14" s="12">
        <v>550.82236842105272</v>
      </c>
      <c r="I14" s="12">
        <v>18.353376624422854</v>
      </c>
      <c r="J14" s="12">
        <v>12.781320187168209</v>
      </c>
      <c r="K14" s="13">
        <f>+H14*J14/100</f>
        <v>70.402370570438066</v>
      </c>
      <c r="L14" s="10">
        <f>+I14/H14*K14</f>
        <v>2.3458038315243694</v>
      </c>
      <c r="M14" s="13">
        <f>+J14/0.35</f>
        <v>36.518057677623453</v>
      </c>
      <c r="N14" s="12">
        <v>26.822492589235317</v>
      </c>
      <c r="O14" s="12">
        <v>29.638578543928546</v>
      </c>
      <c r="P14" s="12">
        <v>2.8742821125794613</v>
      </c>
      <c r="Q14" s="10">
        <f>+SUM(M14+N14+O14+P14)</f>
        <v>95.853410923366781</v>
      </c>
      <c r="R14" s="47">
        <f t="shared" ref="R14:U17" si="1">+M14/$Q14*100</f>
        <v>38.097817621554476</v>
      </c>
      <c r="S14" s="47">
        <f t="shared" si="1"/>
        <v>27.982825369333447</v>
      </c>
      <c r="T14" s="47">
        <f t="shared" si="1"/>
        <v>30.920734336333737</v>
      </c>
      <c r="U14" s="47">
        <f t="shared" si="1"/>
        <v>2.9986226727783349</v>
      </c>
      <c r="V14" s="13">
        <f>+(S14/67.2)/(T14/100)</f>
        <v>1.346705053237526</v>
      </c>
      <c r="W14" s="13">
        <f>+(R14*0.35)/(T14*12/100)</f>
        <v>3.59366092411857</v>
      </c>
      <c r="X14" s="12">
        <v>6.0806622544869207</v>
      </c>
    </row>
    <row r="15" spans="2:24">
      <c r="B15" s="6" t="s">
        <v>15</v>
      </c>
      <c r="C15" s="6" t="s">
        <v>13</v>
      </c>
      <c r="D15" s="6">
        <v>100</v>
      </c>
      <c r="E15" s="26">
        <v>39137.819444444445</v>
      </c>
      <c r="F15" s="26">
        <v>39141.827777777777</v>
      </c>
      <c r="G15" s="12">
        <f>+F15-E15</f>
        <v>4.0083333333313931</v>
      </c>
      <c r="H15" s="12">
        <v>492.43421052631584</v>
      </c>
      <c r="I15" s="12">
        <v>6.5459699809622327</v>
      </c>
      <c r="J15" s="12">
        <v>13.309139205562802</v>
      </c>
      <c r="K15" s="13">
        <f>+H15*J15/100</f>
        <v>65.538754574761569</v>
      </c>
      <c r="L15" s="10">
        <f>+I15/H15*K15</f>
        <v>0.87121225712061645</v>
      </c>
      <c r="M15" s="13">
        <f>+J15/0.35</f>
        <v>38.026112015893723</v>
      </c>
      <c r="N15" s="12">
        <v>26.199916826755107</v>
      </c>
      <c r="O15" s="12">
        <v>30.238403562634439</v>
      </c>
      <c r="P15" s="12">
        <v>3.1847346471764002</v>
      </c>
      <c r="Q15" s="10">
        <f>+SUM(M15+N15+O15+P15)</f>
        <v>97.649167052459674</v>
      </c>
      <c r="R15" s="47">
        <f t="shared" si="1"/>
        <v>38.941563111813444</v>
      </c>
      <c r="S15" s="47">
        <f t="shared" si="1"/>
        <v>26.830660841868553</v>
      </c>
      <c r="T15" s="47">
        <f t="shared" si="1"/>
        <v>30.966371219930206</v>
      </c>
      <c r="U15" s="47">
        <f t="shared" si="1"/>
        <v>3.2614048263877948</v>
      </c>
      <c r="V15" s="13">
        <f>+(S15/67.2)/(T15/100)</f>
        <v>1.2893528386056388</v>
      </c>
      <c r="W15" s="13">
        <f>+(R15*0.35)/(T15*12/100)</f>
        <v>3.6678356101028018</v>
      </c>
      <c r="X15" s="12">
        <v>6.9938124822091208</v>
      </c>
    </row>
    <row r="16" spans="2:24">
      <c r="B16" s="6" t="s">
        <v>15</v>
      </c>
      <c r="C16" s="6" t="s">
        <v>13</v>
      </c>
      <c r="D16" s="6">
        <v>150</v>
      </c>
      <c r="E16" s="26">
        <v>39137.819444444445</v>
      </c>
      <c r="F16" s="26">
        <v>39141.827777777777</v>
      </c>
      <c r="G16" s="12">
        <f>+F16-E16</f>
        <v>4.0083333333313931</v>
      </c>
      <c r="H16" s="12">
        <v>182.4013157894737</v>
      </c>
      <c r="I16" s="12">
        <v>15.535001659048032</v>
      </c>
      <c r="J16" s="12">
        <v>15.513333314241528</v>
      </c>
      <c r="K16" s="13">
        <f>+H16*J16/100</f>
        <v>28.296524087983315</v>
      </c>
      <c r="L16" s="10">
        <f>+I16/H16*K16</f>
        <v>2.4099965877410723</v>
      </c>
      <c r="M16" s="13">
        <f>+J16/0.35</f>
        <v>44.323809469261512</v>
      </c>
      <c r="N16" s="12">
        <v>18.786954943118609</v>
      </c>
      <c r="O16" s="12">
        <v>17.845011409263456</v>
      </c>
      <c r="P16" s="12">
        <v>7.4020793087532617</v>
      </c>
      <c r="Q16" s="10">
        <f>+SUM(M16+N16+O16+P16)</f>
        <v>88.357855130396842</v>
      </c>
      <c r="R16" s="47">
        <f t="shared" si="1"/>
        <v>50.163971730469548</v>
      </c>
      <c r="S16" s="47">
        <f t="shared" si="1"/>
        <v>21.262348339480603</v>
      </c>
      <c r="T16" s="47">
        <f t="shared" si="1"/>
        <v>20.196293111606352</v>
      </c>
      <c r="U16" s="47">
        <f t="shared" si="1"/>
        <v>8.3773868184434921</v>
      </c>
      <c r="V16" s="13">
        <f>+(S16/67.2)/(T16/100)</f>
        <v>1.5666438954839816</v>
      </c>
      <c r="W16" s="13">
        <f>+(R16*0.35)/(T16*12/100)</f>
        <v>7.2444771624842152</v>
      </c>
      <c r="X16" s="12">
        <v>7.7582664148848544</v>
      </c>
    </row>
    <row r="17" spans="2:24">
      <c r="B17" s="6" t="s">
        <v>15</v>
      </c>
      <c r="C17" s="6" t="s">
        <v>13</v>
      </c>
      <c r="D17" s="6">
        <v>200</v>
      </c>
      <c r="E17" s="26">
        <v>39137.819444444445</v>
      </c>
      <c r="F17" s="26">
        <v>39141.827777777777</v>
      </c>
      <c r="G17" s="12">
        <f>+F17-E17</f>
        <v>4.0083333333313931</v>
      </c>
      <c r="H17" s="12">
        <v>182.23684210526324</v>
      </c>
      <c r="I17" s="12">
        <v>15.503626001871059</v>
      </c>
      <c r="J17" s="12">
        <v>12.275164652975846</v>
      </c>
      <c r="K17" s="13">
        <f>+H17*J17/100</f>
        <v>22.369872426804676</v>
      </c>
      <c r="L17" s="10">
        <f>+I17/H17*K17</f>
        <v>1.9030956189112487</v>
      </c>
      <c r="M17" s="13">
        <f>+J17/0.35</f>
        <v>35.07189900850242</v>
      </c>
      <c r="N17" s="12">
        <v>22.419767766127521</v>
      </c>
      <c r="O17" s="12">
        <v>18.858556974084582</v>
      </c>
      <c r="P17" s="12">
        <v>9.143375366422168</v>
      </c>
      <c r="Q17" s="10">
        <f>+SUM(M17+N17+O17+P17)</f>
        <v>85.493599115136689</v>
      </c>
      <c r="R17" s="47">
        <f t="shared" si="1"/>
        <v>41.022836061995804</v>
      </c>
      <c r="S17" s="47">
        <f t="shared" si="1"/>
        <v>26.223913834688577</v>
      </c>
      <c r="T17" s="47">
        <f t="shared" si="1"/>
        <v>22.058443169163134</v>
      </c>
      <c r="U17" s="47">
        <f t="shared" si="1"/>
        <v>10.694806934152487</v>
      </c>
      <c r="V17" s="13">
        <f>+(S17/67.2)/(T17/100)</f>
        <v>1.7691040569977092</v>
      </c>
      <c r="W17" s="13">
        <f>+(R17*0.35)/(T17*12/100)</f>
        <v>5.4242240758595548</v>
      </c>
      <c r="X17" s="12">
        <v>6.9027483121036415</v>
      </c>
    </row>
    <row r="18" spans="2:24">
      <c r="B18" s="6"/>
      <c r="C18" s="6"/>
      <c r="D18" s="6"/>
      <c r="E18" s="25"/>
      <c r="F18" s="25"/>
      <c r="G18" s="25"/>
      <c r="X18" s="31"/>
    </row>
    <row r="19" spans="2:24">
      <c r="B19" s="6" t="s">
        <v>16</v>
      </c>
      <c r="C19" s="6" t="s">
        <v>13</v>
      </c>
      <c r="D19" s="6">
        <v>60</v>
      </c>
      <c r="E19" s="26">
        <v>39190.909722222219</v>
      </c>
      <c r="F19" s="26">
        <v>39193.888888888891</v>
      </c>
      <c r="G19" s="12">
        <f>+F19-E19</f>
        <v>2.9791666666715173</v>
      </c>
      <c r="H19" s="12">
        <v>602.85087719298269</v>
      </c>
      <c r="I19" s="12">
        <v>198.56799203486233</v>
      </c>
      <c r="J19" s="12">
        <v>10.169089185212986</v>
      </c>
      <c r="K19" s="13">
        <f>+H19*J19/100</f>
        <v>61.304443355593222</v>
      </c>
      <c r="L19" s="10">
        <f>+I19/H19*K19</f>
        <v>20.192556203311771</v>
      </c>
      <c r="M19" s="13">
        <f>+J19/0.35</f>
        <v>29.054540529179963</v>
      </c>
      <c r="N19" s="12">
        <v>29.933473610829509</v>
      </c>
      <c r="O19" s="12">
        <v>12.835756211034706</v>
      </c>
      <c r="P19" s="12">
        <v>6.9720564030725924</v>
      </c>
      <c r="Q19" s="10">
        <f>+SUM(M19+N19+O19+P19)</f>
        <v>78.795826754116774</v>
      </c>
      <c r="R19" s="47">
        <f t="shared" ref="R19:U22" si="2">+M19/$Q19*100</f>
        <v>36.873197129899999</v>
      </c>
      <c r="S19" s="47">
        <f t="shared" si="2"/>
        <v>37.988653516178253</v>
      </c>
      <c r="T19" s="47">
        <f t="shared" si="2"/>
        <v>16.289893436982165</v>
      </c>
      <c r="U19" s="47">
        <f t="shared" si="2"/>
        <v>8.8482559169395714</v>
      </c>
      <c r="V19" s="13">
        <f>+(S19/67.2)/(T19/100)</f>
        <v>3.4702949173833</v>
      </c>
      <c r="W19" s="13">
        <f>+(R19*0.35)/(T19*12/100)</f>
        <v>6.6020582257493423</v>
      </c>
      <c r="X19" s="12">
        <v>6.6443904496631063</v>
      </c>
    </row>
    <row r="20" spans="2:24">
      <c r="B20" s="6" t="s">
        <v>16</v>
      </c>
      <c r="C20" s="6" t="s">
        <v>13</v>
      </c>
      <c r="D20" s="6">
        <v>100</v>
      </c>
      <c r="E20" s="26">
        <v>39190.909722222219</v>
      </c>
      <c r="F20" s="26">
        <v>39193.888888888891</v>
      </c>
      <c r="G20" s="12">
        <f>+F20-E20</f>
        <v>2.9791666666715173</v>
      </c>
      <c r="H20" s="12">
        <v>583.11403508771934</v>
      </c>
      <c r="I20" s="12">
        <v>68.354950074985553</v>
      </c>
      <c r="J20" s="12">
        <v>9.0413717981347173</v>
      </c>
      <c r="K20" s="13">
        <f>+H20*J20/100</f>
        <v>52.72150791938644</v>
      </c>
      <c r="L20" s="10">
        <f>+I20/H20*K20</f>
        <v>6.1802251787088096</v>
      </c>
      <c r="M20" s="13">
        <f>+J20/0.35</f>
        <v>25.832490851813478</v>
      </c>
      <c r="N20" s="12">
        <v>20.981671674710419</v>
      </c>
      <c r="O20" s="12">
        <v>26.192873569092903</v>
      </c>
      <c r="P20" s="12">
        <v>6.0652453751196767</v>
      </c>
      <c r="Q20" s="10">
        <f>+SUM(M20+N20+O20+P20)</f>
        <v>79.072281470736471</v>
      </c>
      <c r="R20" s="47">
        <f t="shared" si="2"/>
        <v>32.669464408174079</v>
      </c>
      <c r="S20" s="47">
        <f t="shared" si="2"/>
        <v>26.534799912755062</v>
      </c>
      <c r="T20" s="47">
        <f t="shared" si="2"/>
        <v>33.125228059578014</v>
      </c>
      <c r="U20" s="47">
        <f t="shared" si="2"/>
        <v>7.6705076194928532</v>
      </c>
      <c r="V20" s="13">
        <f>+(S20/67.2)/(T20/100)</f>
        <v>1.1920313219568446</v>
      </c>
      <c r="W20" s="13">
        <f>+(R20*0.35)/(T20*12/100)</f>
        <v>2.8765368101253834</v>
      </c>
      <c r="X20" s="12">
        <v>7.3256938763257891</v>
      </c>
    </row>
    <row r="21" spans="2:24">
      <c r="B21" s="6" t="s">
        <v>16</v>
      </c>
      <c r="C21" s="6" t="s">
        <v>13</v>
      </c>
      <c r="D21" s="6">
        <v>150</v>
      </c>
      <c r="E21" s="26">
        <v>39190.909722222219</v>
      </c>
      <c r="F21" s="26">
        <v>39193.888888888891</v>
      </c>
      <c r="G21" s="12">
        <f>+F21-E21</f>
        <v>2.9791666666715173</v>
      </c>
      <c r="H21" s="12">
        <v>268.42105263157907</v>
      </c>
      <c r="I21" s="12">
        <v>29.207584629636589</v>
      </c>
      <c r="J21" s="12">
        <v>9.8796977431410191</v>
      </c>
      <c r="K21" s="13">
        <f>+H21*J21/100</f>
        <v>26.519188678957484</v>
      </c>
      <c r="L21" s="10">
        <f>+I21/H21*K21</f>
        <v>2.8856210794802091</v>
      </c>
      <c r="M21" s="13">
        <f>+J21/0.35</f>
        <v>28.227707837545772</v>
      </c>
      <c r="N21" s="12">
        <v>10.055155801329889</v>
      </c>
      <c r="O21" s="12">
        <v>10.394696493724066</v>
      </c>
      <c r="P21" s="12">
        <v>12.837157858508338</v>
      </c>
      <c r="Q21" s="10">
        <f>+SUM(M21+N21+O21+P21)</f>
        <v>61.514717991108057</v>
      </c>
      <c r="R21" s="47">
        <f t="shared" si="2"/>
        <v>45.887730220312612</v>
      </c>
      <c r="S21" s="47">
        <f t="shared" si="2"/>
        <v>16.345934972478229</v>
      </c>
      <c r="T21" s="47">
        <f t="shared" si="2"/>
        <v>16.897901564348579</v>
      </c>
      <c r="U21" s="47">
        <f t="shared" si="2"/>
        <v>20.86843324286059</v>
      </c>
      <c r="V21" s="13">
        <f>+(S21/67.2)/(T21/100)</f>
        <v>1.4394869032779207</v>
      </c>
      <c r="W21" s="13">
        <f>+(R21*0.35)/(T21*12/100)</f>
        <v>7.9204635340611889</v>
      </c>
      <c r="X21" s="12">
        <v>9.1440827837079688</v>
      </c>
    </row>
    <row r="22" spans="2:24">
      <c r="B22" s="6" t="s">
        <v>16</v>
      </c>
      <c r="C22" s="6" t="s">
        <v>13</v>
      </c>
      <c r="D22" s="6">
        <v>200</v>
      </c>
      <c r="E22" s="26">
        <v>39190.909722222219</v>
      </c>
      <c r="F22" s="26">
        <v>39193.888888888891</v>
      </c>
      <c r="G22" s="12">
        <f>+F22-E22</f>
        <v>2.9791666666715173</v>
      </c>
      <c r="H22" s="12">
        <v>238.37719298245608</v>
      </c>
      <c r="I22" s="12">
        <v>61.086798095912229</v>
      </c>
      <c r="J22" s="12">
        <v>14.812160158978742</v>
      </c>
      <c r="K22" s="13">
        <f>+H22*J22/100</f>
        <v>35.308811607039232</v>
      </c>
      <c r="L22" s="10">
        <f>+I22/H22*K22</f>
        <v>9.0482743699584969</v>
      </c>
      <c r="M22" s="13">
        <f>+J22/0.35</f>
        <v>42.320457597082125</v>
      </c>
      <c r="N22" s="12">
        <v>11.405774988555379</v>
      </c>
      <c r="O22" s="12">
        <v>15.444657080510314</v>
      </c>
      <c r="P22" s="12">
        <v>14.847263183588602</v>
      </c>
      <c r="Q22" s="10">
        <f>+SUM(M22+N22+O22+P22)</f>
        <v>84.018152849736424</v>
      </c>
      <c r="R22" s="47">
        <f t="shared" si="2"/>
        <v>50.370611780493213</v>
      </c>
      <c r="S22" s="47">
        <f t="shared" si="2"/>
        <v>13.575369847697335</v>
      </c>
      <c r="T22" s="47">
        <f t="shared" si="2"/>
        <v>18.382523962568602</v>
      </c>
      <c r="U22" s="47">
        <f t="shared" si="2"/>
        <v>17.671494409240847</v>
      </c>
      <c r="V22" s="13">
        <f>+(S22/67.2)/(T22/100)</f>
        <v>1.0989482873448311</v>
      </c>
      <c r="W22" s="13">
        <f>+(R22*0.35)/(T22*12/100)</f>
        <v>7.9920627145067753</v>
      </c>
      <c r="X22" s="12">
        <v>10.953005608029658</v>
      </c>
    </row>
    <row r="23" spans="2:24">
      <c r="B23" s="6"/>
      <c r="C23" s="6"/>
      <c r="D23" s="6"/>
      <c r="E23" s="25"/>
      <c r="F23" s="25"/>
      <c r="G23" s="25"/>
      <c r="X23" s="31"/>
    </row>
    <row r="24" spans="2:24">
      <c r="B24" s="6" t="s">
        <v>17</v>
      </c>
      <c r="C24" s="6" t="s">
        <v>13</v>
      </c>
      <c r="D24" s="6">
        <v>60</v>
      </c>
      <c r="E24" s="26">
        <v>39263.75</v>
      </c>
      <c r="F24" s="26">
        <v>39268.763888888891</v>
      </c>
      <c r="G24" s="12">
        <f>+F24-E24</f>
        <v>5.0138888888905058</v>
      </c>
      <c r="H24" s="12">
        <v>843.55263157894751</v>
      </c>
      <c r="I24" s="12">
        <v>104.56202902203013</v>
      </c>
      <c r="J24" s="12">
        <v>13.794013948379012</v>
      </c>
      <c r="K24" s="13">
        <f>+H24*J24/100</f>
        <v>116.35976766191826</v>
      </c>
      <c r="L24" s="10">
        <f>+I24/H24*K24</f>
        <v>14.423300868006949</v>
      </c>
      <c r="M24" s="13">
        <f>+J24/0.35</f>
        <v>39.411468423940036</v>
      </c>
      <c r="N24" s="13">
        <v>30.737713557519836</v>
      </c>
      <c r="O24" s="13">
        <v>20.071150145729</v>
      </c>
      <c r="P24" s="13">
        <v>1.7096177542015796</v>
      </c>
      <c r="Q24" s="10">
        <f>+SUM(M24+N24+O24+P24)</f>
        <v>91.929949881390442</v>
      </c>
      <c r="R24" s="47">
        <f t="shared" ref="R24:U27" si="3">+M24/$Q24*100</f>
        <v>42.871195377338253</v>
      </c>
      <c r="S24" s="47">
        <f t="shared" si="3"/>
        <v>33.436016877174573</v>
      </c>
      <c r="T24" s="47">
        <f t="shared" si="3"/>
        <v>21.833091578560776</v>
      </c>
      <c r="U24" s="47">
        <f t="shared" si="3"/>
        <v>1.8596961669264012</v>
      </c>
      <c r="V24" s="13">
        <f>+(S24/67.2)/(T24/100)</f>
        <v>2.2789249665701892</v>
      </c>
      <c r="W24" s="13">
        <f>+(R24*0.35)/(T24*12/100)</f>
        <v>5.7271314997836509</v>
      </c>
      <c r="X24" s="12">
        <v>8.6952803365765057</v>
      </c>
    </row>
    <row r="25" spans="2:24">
      <c r="B25" s="6" t="s">
        <v>17</v>
      </c>
      <c r="C25" s="6" t="s">
        <v>13</v>
      </c>
      <c r="D25" s="6">
        <v>100</v>
      </c>
      <c r="E25" s="26">
        <v>39263.75</v>
      </c>
      <c r="F25" s="26">
        <v>39268.763888888891</v>
      </c>
      <c r="G25" s="12">
        <f>+F25-E25</f>
        <v>5.0138888888905058</v>
      </c>
      <c r="H25" s="12">
        <v>481.44736842105249</v>
      </c>
      <c r="I25" s="12">
        <v>27.07799684622379</v>
      </c>
      <c r="J25" s="12">
        <v>9.6644011106585985</v>
      </c>
      <c r="K25" s="13">
        <f>+H25*J25/100</f>
        <v>46.52900482092079</v>
      </c>
      <c r="L25" s="10">
        <f>+I25/H25*K25</f>
        <v>2.6169262279505521</v>
      </c>
      <c r="M25" s="13">
        <f>+J25/0.35</f>
        <v>27.612574601881711</v>
      </c>
      <c r="N25" s="13">
        <v>40.932085974291894</v>
      </c>
      <c r="O25" s="13">
        <v>16.782586985319092</v>
      </c>
      <c r="P25" s="13">
        <v>3.4524963425293262</v>
      </c>
      <c r="Q25" s="10">
        <f>+SUM(M25+N25+O25+P25)</f>
        <v>88.779743904022027</v>
      </c>
      <c r="R25" s="47">
        <f t="shared" si="3"/>
        <v>31.102336397515522</v>
      </c>
      <c r="S25" s="47">
        <f t="shared" si="3"/>
        <v>46.105208434192754</v>
      </c>
      <c r="T25" s="47">
        <f t="shared" si="3"/>
        <v>18.903621757979394</v>
      </c>
      <c r="U25" s="47">
        <f t="shared" si="3"/>
        <v>3.8888334103123228</v>
      </c>
      <c r="V25" s="13">
        <f>+(S25/67.2)/(T25/100)</f>
        <v>3.6294072109938496</v>
      </c>
      <c r="W25" s="13">
        <f>+(R25*0.35)/(T25*12/100)</f>
        <v>4.7988236850853854</v>
      </c>
      <c r="X25" s="12">
        <v>8.0339823389206391</v>
      </c>
    </row>
    <row r="26" spans="2:24">
      <c r="B26" s="6" t="s">
        <v>17</v>
      </c>
      <c r="C26" s="6" t="s">
        <v>13</v>
      </c>
      <c r="D26" s="6">
        <v>150</v>
      </c>
      <c r="E26" s="26">
        <v>39263.75</v>
      </c>
      <c r="F26" s="26">
        <v>39268.763888888891</v>
      </c>
      <c r="G26" s="12">
        <f>+F26-E26</f>
        <v>5.0138888888905058</v>
      </c>
      <c r="H26" s="12">
        <v>580.6578947368422</v>
      </c>
      <c r="I26" s="12">
        <v>68.515959817907699</v>
      </c>
      <c r="J26" s="12">
        <v>15.478937819662969</v>
      </c>
      <c r="K26" s="13">
        <f>+H26*J26/100</f>
        <v>89.879674471279856</v>
      </c>
      <c r="L26" s="10">
        <f>+I26/H26*K26</f>
        <v>10.605542816759197</v>
      </c>
      <c r="M26" s="13">
        <f>+J26/0.35</f>
        <v>44.225536627608484</v>
      </c>
      <c r="N26" s="13">
        <v>48.080762499095769</v>
      </c>
      <c r="O26" s="13">
        <v>19.154453759512801</v>
      </c>
      <c r="P26" s="13">
        <v>2.5354796913331841</v>
      </c>
      <c r="Q26" s="10">
        <f>+SUM(M26+N26+O26+P26)</f>
        <v>113.99623257755024</v>
      </c>
      <c r="R26" s="47">
        <f t="shared" si="3"/>
        <v>38.795612475633696</v>
      </c>
      <c r="S26" s="47">
        <f t="shared" si="3"/>
        <v>42.177501319078253</v>
      </c>
      <c r="T26" s="47">
        <f t="shared" si="3"/>
        <v>16.80270770920632</v>
      </c>
      <c r="U26" s="47">
        <f t="shared" si="3"/>
        <v>2.2241784960817261</v>
      </c>
      <c r="V26" s="13">
        <f>+(S26/67.2)/(T26/100)</f>
        <v>3.7353586073086933</v>
      </c>
      <c r="W26" s="13">
        <f>+(R26*0.35)/(T26*12/100)</f>
        <v>6.7342640054733849</v>
      </c>
      <c r="X26" s="12">
        <v>7.6118288528692846</v>
      </c>
    </row>
    <row r="27" spans="2:24">
      <c r="B27" s="6" t="s">
        <v>17</v>
      </c>
      <c r="C27" s="6" t="s">
        <v>13</v>
      </c>
      <c r="D27" s="6">
        <v>200</v>
      </c>
      <c r="E27" s="26">
        <v>39263.75</v>
      </c>
      <c r="F27" s="26">
        <v>39268.763888888891</v>
      </c>
      <c r="G27" s="12">
        <f>+F27-E27</f>
        <v>5.0138888888905058</v>
      </c>
      <c r="H27" s="12">
        <v>694.86842105263145</v>
      </c>
      <c r="I27" s="12">
        <v>32.931207852132061</v>
      </c>
      <c r="J27" s="12">
        <v>11.343535172496491</v>
      </c>
      <c r="K27" s="13">
        <f>+H27*J27/100</f>
        <v>78.822643744676256</v>
      </c>
      <c r="L27" s="10">
        <f>+I27/H27*K27</f>
        <v>3.7355631454345262</v>
      </c>
      <c r="M27" s="13">
        <f>+J27/0.35</f>
        <v>32.410100492847121</v>
      </c>
      <c r="N27" s="13">
        <v>28.192363380538161</v>
      </c>
      <c r="O27" s="13">
        <v>19.041668310912051</v>
      </c>
      <c r="P27" s="13">
        <v>2.1941213321888311</v>
      </c>
      <c r="Q27" s="10">
        <f>+SUM(M27+N27+O27+P27)</f>
        <v>81.838253516486162</v>
      </c>
      <c r="R27" s="47">
        <f t="shared" si="3"/>
        <v>39.602629699713923</v>
      </c>
      <c r="S27" s="47">
        <f t="shared" si="3"/>
        <v>34.448881994847142</v>
      </c>
      <c r="T27" s="47">
        <f t="shared" si="3"/>
        <v>23.267442171253254</v>
      </c>
      <c r="U27" s="47">
        <f t="shared" si="3"/>
        <v>2.6810461341856833</v>
      </c>
      <c r="V27" s="13">
        <f>+(S27/67.2)/(T27/100)</f>
        <v>2.2032167041365693</v>
      </c>
      <c r="W27" s="13">
        <f>+(R27*0.35)/(T27*12/100)</f>
        <v>4.9643475680454365</v>
      </c>
      <c r="X27" s="12">
        <v>8.5099993101679932</v>
      </c>
    </row>
    <row r="28" spans="2:2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8"/>
      <c r="S28" s="8"/>
      <c r="T28" s="8"/>
      <c r="U28" s="8"/>
      <c r="V28" s="6"/>
      <c r="W28" s="6"/>
      <c r="X28" s="6"/>
    </row>
    <row r="29" spans="2:24">
      <c r="B29" s="29" t="s">
        <v>72</v>
      </c>
      <c r="C29" s="6" t="s">
        <v>13</v>
      </c>
      <c r="D29" s="6">
        <v>60</v>
      </c>
      <c r="E29" s="27">
        <v>39609.25</v>
      </c>
      <c r="F29" s="27">
        <v>39612.25</v>
      </c>
      <c r="G29" s="12">
        <f>+F29-E29</f>
        <v>3</v>
      </c>
      <c r="H29" s="1">
        <v>753.94736842105294</v>
      </c>
      <c r="I29" s="1">
        <v>16.228070175438461</v>
      </c>
      <c r="J29" s="13">
        <v>15.056845188140869</v>
      </c>
      <c r="K29" s="13">
        <f>+H29*J29/100</f>
        <v>113.52068806322002</v>
      </c>
      <c r="L29" s="10">
        <f>+I29/H29*K29</f>
        <v>2.4434354033386296</v>
      </c>
      <c r="M29" s="13">
        <f>+J29/0.35</f>
        <v>43.019557680402485</v>
      </c>
      <c r="N29" s="13">
        <v>47.914036349429082</v>
      </c>
      <c r="O29" s="13">
        <v>10.492747569758745</v>
      </c>
      <c r="P29" s="47">
        <v>1.5270269657057516</v>
      </c>
      <c r="Q29" s="10">
        <f>+SUM(M29+N29+O29+P29)</f>
        <v>102.95336856529607</v>
      </c>
      <c r="R29" s="47">
        <f t="shared" ref="R29:U33" si="4">+M29/$Q29*100</f>
        <v>41.785478493710684</v>
      </c>
      <c r="S29" s="47">
        <f t="shared" si="4"/>
        <v>46.539551854527794</v>
      </c>
      <c r="T29" s="47">
        <f t="shared" si="4"/>
        <v>10.19174769702065</v>
      </c>
      <c r="U29" s="47">
        <f t="shared" si="4"/>
        <v>1.4832219547408649</v>
      </c>
      <c r="V29" s="13">
        <f>+(S29/67.2)/(T29/100)</f>
        <v>6.7952315497424047</v>
      </c>
      <c r="W29" s="13">
        <f>+(R29*0.35)/(T29*12/100)</f>
        <v>11.958136709855005</v>
      </c>
      <c r="X29" s="12">
        <v>8.8350638877709073</v>
      </c>
    </row>
    <row r="30" spans="2:24">
      <c r="B30" s="29" t="s">
        <v>72</v>
      </c>
      <c r="C30" s="6" t="s">
        <v>13</v>
      </c>
      <c r="D30" s="6">
        <v>100</v>
      </c>
      <c r="E30" s="27">
        <v>39609.25</v>
      </c>
      <c r="F30" s="27">
        <v>39612.25</v>
      </c>
      <c r="G30" s="12">
        <f>+F30-E30</f>
        <v>3</v>
      </c>
      <c r="H30" s="1">
        <v>526.75438596491233</v>
      </c>
      <c r="I30" s="1">
        <v>12.719298245614141</v>
      </c>
      <c r="J30" s="13">
        <v>14.189916610717773</v>
      </c>
      <c r="K30" s="13">
        <f>+H30*J30/100</f>
        <v>74.746008111719505</v>
      </c>
      <c r="L30" s="10">
        <f>+I30/H30*K30</f>
        <v>1.8048578145211354</v>
      </c>
      <c r="M30" s="13">
        <f>+J30/0.35</f>
        <v>40.542618887765073</v>
      </c>
      <c r="N30" s="13">
        <v>56.366067807917688</v>
      </c>
      <c r="O30" s="13">
        <v>8.2285984458208574</v>
      </c>
      <c r="P30" s="47">
        <v>1.4676302556343483</v>
      </c>
      <c r="Q30" s="10">
        <f>+SUM(M30+N30+O30+P30)</f>
        <v>106.60491539713796</v>
      </c>
      <c r="R30" s="47">
        <f t="shared" si="4"/>
        <v>38.0307218825048</v>
      </c>
      <c r="S30" s="47">
        <f t="shared" si="4"/>
        <v>52.873798171440569</v>
      </c>
      <c r="T30" s="47">
        <f t="shared" si="4"/>
        <v>7.7187795845685487</v>
      </c>
      <c r="U30" s="47">
        <f t="shared" si="4"/>
        <v>1.3767003614860991</v>
      </c>
      <c r="V30" s="13">
        <f>+(S30/67.2)/(T30/100)</f>
        <v>10.193482844908495</v>
      </c>
      <c r="W30" s="13">
        <f>+(R30*0.35)/(T30*12/100)</f>
        <v>14.370528087850886</v>
      </c>
      <c r="X30" s="12">
        <v>9.1008767500241277</v>
      </c>
    </row>
    <row r="31" spans="2:24">
      <c r="B31" s="29" t="s">
        <v>72</v>
      </c>
      <c r="C31" s="6" t="s">
        <v>13</v>
      </c>
      <c r="D31" s="6">
        <v>150</v>
      </c>
      <c r="E31" s="27">
        <v>39609.25</v>
      </c>
      <c r="F31" s="27">
        <v>39612.25</v>
      </c>
      <c r="G31" s="12">
        <f>+F31-E31</f>
        <v>3</v>
      </c>
      <c r="H31" s="1">
        <v>364.91228070175441</v>
      </c>
      <c r="I31" s="1">
        <v>11.403508771929751</v>
      </c>
      <c r="J31" s="13">
        <v>15.603011608123779</v>
      </c>
      <c r="K31" s="13">
        <f>+H31*J31/100</f>
        <v>56.937305517363974</v>
      </c>
      <c r="L31" s="10">
        <f>+I31/H31*K31</f>
        <v>1.7792907974176126</v>
      </c>
      <c r="M31" s="13">
        <f>+J31/0.35</f>
        <v>44.580033166067942</v>
      </c>
      <c r="N31" s="13">
        <v>44.504254960059669</v>
      </c>
      <c r="O31" s="13">
        <v>7.0238120245789588</v>
      </c>
      <c r="P31" s="47">
        <v>1.5936944393142445</v>
      </c>
      <c r="Q31" s="10">
        <f>+SUM(M31+N31+O31+P31)</f>
        <v>97.70179459002081</v>
      </c>
      <c r="R31" s="47">
        <f t="shared" si="4"/>
        <v>45.628673816213926</v>
      </c>
      <c r="S31" s="47">
        <f t="shared" si="4"/>
        <v>45.551113105762028</v>
      </c>
      <c r="T31" s="47">
        <f t="shared" si="4"/>
        <v>7.1890307174525185</v>
      </c>
      <c r="U31" s="47">
        <f t="shared" si="4"/>
        <v>1.6311823605715254</v>
      </c>
      <c r="V31" s="13">
        <f>+(S31/67.2)/(T31/100)</f>
        <v>9.4288642192145087</v>
      </c>
      <c r="W31" s="13">
        <f>+(R31*0.35)/(T31*12/100)</f>
        <v>18.512041079595825</v>
      </c>
      <c r="X31" s="12">
        <v>8.7392712720706882</v>
      </c>
    </row>
    <row r="32" spans="2:24">
      <c r="B32" s="29" t="s">
        <v>72</v>
      </c>
      <c r="C32" s="6" t="s">
        <v>13</v>
      </c>
      <c r="D32" s="6">
        <v>200</v>
      </c>
      <c r="E32" s="27">
        <v>39609.25</v>
      </c>
      <c r="F32" s="27">
        <v>39612.25</v>
      </c>
      <c r="G32" s="12">
        <f>+F32-E32</f>
        <v>3</v>
      </c>
      <c r="H32" s="1">
        <v>365.78947368421052</v>
      </c>
      <c r="I32" s="1">
        <v>28.070175438596323</v>
      </c>
      <c r="J32" s="13">
        <v>16.27915096282959</v>
      </c>
      <c r="K32" s="13">
        <f>+H32*J32/100</f>
        <v>59.547420627192452</v>
      </c>
      <c r="L32" s="10">
        <f>+I32/H32*K32</f>
        <v>4.5695862351802088</v>
      </c>
      <c r="M32" s="13">
        <f>+J32/0.35</f>
        <v>46.511859893798828</v>
      </c>
      <c r="N32" s="13">
        <v>51.401438784707942</v>
      </c>
      <c r="O32" s="13">
        <v>6.0989394946247657</v>
      </c>
      <c r="P32" s="47">
        <v>1.6742878396642382</v>
      </c>
      <c r="Q32" s="10">
        <f>+SUM(M32+N32+O32+P32)</f>
        <v>105.68652601279578</v>
      </c>
      <c r="R32" s="47">
        <f t="shared" si="4"/>
        <v>44.009261774928149</v>
      </c>
      <c r="S32" s="47">
        <f t="shared" si="4"/>
        <v>48.635753982948231</v>
      </c>
      <c r="T32" s="47">
        <f t="shared" si="4"/>
        <v>5.7707824494925202</v>
      </c>
      <c r="U32" s="47">
        <f t="shared" si="4"/>
        <v>1.5842017926310941</v>
      </c>
      <c r="V32" s="13">
        <f>+(S32/67.2)/(T32/100)</f>
        <v>12.541563390517583</v>
      </c>
      <c r="W32" s="13">
        <f>+(R32*0.35)/(T32*12/100)</f>
        <v>22.24314431656116</v>
      </c>
      <c r="X32" s="12">
        <v>8.685372253325415</v>
      </c>
    </row>
    <row r="33" spans="2:24">
      <c r="B33" s="29" t="s">
        <v>72</v>
      </c>
      <c r="C33" s="6" t="s">
        <v>13</v>
      </c>
      <c r="D33" s="6">
        <v>500</v>
      </c>
      <c r="E33" s="27">
        <v>39609.25</v>
      </c>
      <c r="F33" s="27">
        <v>39612.25</v>
      </c>
      <c r="G33" s="12">
        <f>+F33-E33</f>
        <v>3</v>
      </c>
      <c r="H33" s="1">
        <v>355.26315789473676</v>
      </c>
      <c r="I33" s="1">
        <v>15.78947368421035</v>
      </c>
      <c r="J33" s="13">
        <v>9.9481263160705566</v>
      </c>
      <c r="K33" s="13">
        <f>+H33*J33/100</f>
        <v>35.342027701829601</v>
      </c>
      <c r="L33" s="10">
        <f>+I33/H33*K33</f>
        <v>1.570756786747965</v>
      </c>
      <c r="M33" s="13">
        <f>+J33/0.35</f>
        <v>28.423218045915878</v>
      </c>
      <c r="N33" s="13">
        <v>51.294276862900119</v>
      </c>
      <c r="O33" s="13">
        <v>6.1106588327042299</v>
      </c>
      <c r="P33" s="47">
        <v>1.4596406659828762</v>
      </c>
      <c r="Q33" s="10">
        <f>+SUM(M33+N33+O33+P33)</f>
        <v>87.2877944075031</v>
      </c>
      <c r="R33" s="47">
        <f t="shared" si="4"/>
        <v>32.562648923424589</v>
      </c>
      <c r="S33" s="47">
        <f t="shared" si="4"/>
        <v>58.764546877462351</v>
      </c>
      <c r="T33" s="47">
        <f t="shared" si="4"/>
        <v>7.0005879678625131</v>
      </c>
      <c r="U33" s="47">
        <f t="shared" si="4"/>
        <v>1.6722162312505495</v>
      </c>
      <c r="V33" s="13">
        <f>+(S33/67.2)/(T33/100)</f>
        <v>12.491413975314469</v>
      </c>
      <c r="W33" s="13">
        <f>+(R33*0.35)/(T33*12/100)</f>
        <v>13.566630850054187</v>
      </c>
      <c r="X33" s="12">
        <v>10.955867343101001</v>
      </c>
    </row>
    <row r="34" spans="2:24">
      <c r="B34" s="25"/>
      <c r="C34" s="25"/>
      <c r="D34" s="25"/>
      <c r="E34" s="25"/>
      <c r="F34" s="25"/>
      <c r="G34" s="25"/>
    </row>
    <row r="35" spans="2:24">
      <c r="H35" s="50" t="s">
        <v>54</v>
      </c>
      <c r="I35" s="51"/>
      <c r="J35" s="51"/>
      <c r="K35" s="51"/>
      <c r="L35" s="51"/>
      <c r="M35" s="51"/>
      <c r="N35" s="51"/>
      <c r="O35" s="52"/>
    </row>
    <row r="36" spans="2:24">
      <c r="H36" s="53" t="s">
        <v>55</v>
      </c>
      <c r="I36" s="54"/>
      <c r="J36" s="54"/>
      <c r="K36" s="54"/>
      <c r="L36" s="54"/>
      <c r="M36" s="54"/>
      <c r="N36" s="54"/>
      <c r="O36" s="55"/>
    </row>
    <row r="37" spans="2:24">
      <c r="H37" s="53" t="s">
        <v>56</v>
      </c>
      <c r="I37" s="54"/>
      <c r="J37" s="54"/>
      <c r="K37" s="54"/>
      <c r="L37" s="54"/>
      <c r="M37" s="54"/>
      <c r="N37" s="54"/>
      <c r="O37" s="55"/>
    </row>
    <row r="38" spans="2:24">
      <c r="H38" s="53" t="s">
        <v>65</v>
      </c>
      <c r="I38" s="54"/>
      <c r="J38" s="54"/>
      <c r="K38" s="54"/>
      <c r="L38" s="54"/>
      <c r="M38" s="54"/>
      <c r="N38" s="54"/>
      <c r="O38" s="55"/>
    </row>
    <row r="39" spans="2:24">
      <c r="H39" s="53" t="s">
        <v>68</v>
      </c>
      <c r="I39" s="54"/>
      <c r="J39" s="54"/>
      <c r="K39" s="54"/>
      <c r="L39" s="54"/>
      <c r="M39" s="54"/>
      <c r="N39" s="54"/>
      <c r="O39" s="55"/>
    </row>
    <row r="40" spans="2:24">
      <c r="E40"/>
      <c r="F40"/>
      <c r="H40" s="53" t="s">
        <v>66</v>
      </c>
      <c r="I40" s="54"/>
      <c r="J40" s="54"/>
      <c r="K40" s="54"/>
      <c r="L40" s="54"/>
      <c r="M40" s="54"/>
      <c r="N40" s="54"/>
      <c r="O40" s="55"/>
    </row>
    <row r="41" spans="2:24">
      <c r="H41" s="53" t="s">
        <v>67</v>
      </c>
      <c r="I41" s="54"/>
      <c r="J41" s="54"/>
      <c r="K41" s="54"/>
      <c r="L41" s="54"/>
      <c r="M41" s="54"/>
      <c r="N41" s="54"/>
      <c r="O41" s="55"/>
    </row>
    <row r="42" spans="2:24">
      <c r="E42"/>
      <c r="F42"/>
      <c r="H42" s="53" t="s">
        <v>57</v>
      </c>
      <c r="I42" s="54"/>
      <c r="J42" s="54"/>
      <c r="K42" s="54"/>
      <c r="L42" s="54"/>
      <c r="M42" s="54"/>
      <c r="N42" s="54"/>
      <c r="O42" s="55"/>
    </row>
    <row r="43" spans="2:24">
      <c r="H43" s="53" t="s">
        <v>58</v>
      </c>
      <c r="I43" s="54"/>
      <c r="J43" s="54"/>
      <c r="K43" s="54"/>
      <c r="L43" s="54"/>
      <c r="M43" s="54"/>
      <c r="N43" s="54"/>
      <c r="O43" s="55"/>
    </row>
    <row r="44" spans="2:24">
      <c r="H44" s="53" t="s">
        <v>59</v>
      </c>
      <c r="I44" s="54"/>
      <c r="J44" s="54"/>
      <c r="K44" s="54"/>
      <c r="L44" s="54"/>
      <c r="M44" s="54"/>
      <c r="N44" s="54"/>
      <c r="O44" s="55"/>
    </row>
    <row r="45" spans="2:24">
      <c r="H45" s="53" t="s">
        <v>60</v>
      </c>
      <c r="I45" s="54"/>
      <c r="J45" s="54"/>
      <c r="K45" s="54"/>
      <c r="L45" s="54"/>
      <c r="M45" s="54"/>
      <c r="N45" s="54"/>
      <c r="O45" s="55"/>
    </row>
    <row r="46" spans="2:24">
      <c r="H46" s="53" t="s">
        <v>61</v>
      </c>
      <c r="I46" s="54"/>
      <c r="J46" s="54"/>
      <c r="K46" s="54"/>
      <c r="L46" s="54"/>
      <c r="M46" s="54"/>
      <c r="N46" s="54"/>
      <c r="O46" s="55"/>
    </row>
    <row r="47" spans="2:24">
      <c r="H47" s="53" t="s">
        <v>62</v>
      </c>
      <c r="I47" s="54"/>
      <c r="J47" s="54"/>
      <c r="K47" s="54"/>
      <c r="L47" s="54"/>
      <c r="M47" s="54"/>
      <c r="N47" s="54"/>
      <c r="O47" s="55"/>
    </row>
    <row r="48" spans="2:24">
      <c r="H48" s="53" t="s">
        <v>69</v>
      </c>
      <c r="I48" s="54"/>
      <c r="J48" s="54"/>
      <c r="K48" s="54"/>
      <c r="L48" s="54"/>
      <c r="M48" s="54"/>
      <c r="N48" s="54"/>
      <c r="O48" s="55"/>
    </row>
    <row r="49" spans="8:15">
      <c r="H49" s="56" t="s">
        <v>63</v>
      </c>
      <c r="I49" s="57"/>
      <c r="J49" s="57"/>
      <c r="K49" s="57"/>
      <c r="L49" s="57"/>
      <c r="M49" s="57"/>
      <c r="N49" s="57"/>
      <c r="O49" s="5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4"/>
  <sheetViews>
    <sheetView workbookViewId="0">
      <selection activeCell="D46" sqref="D46"/>
    </sheetView>
  </sheetViews>
  <sheetFormatPr defaultColWidth="13.33203125" defaultRowHeight="13.2"/>
  <cols>
    <col min="1" max="1" width="13.33203125" customWidth="1"/>
    <col min="2" max="2" width="12.44140625" style="5" customWidth="1"/>
    <col min="3" max="3" width="6.6640625" style="5" customWidth="1"/>
    <col min="4" max="4" width="5.77734375" style="5" customWidth="1"/>
    <col min="5" max="5" width="15.33203125" style="5" customWidth="1"/>
    <col min="6" max="6" width="17.21875" style="5" bestFit="1" customWidth="1"/>
    <col min="7" max="7" width="18.77734375" style="5" customWidth="1"/>
    <col min="8" max="8" width="11.33203125" customWidth="1"/>
    <col min="9" max="9" width="11.109375" customWidth="1"/>
    <col min="10" max="10" width="9.109375" customWidth="1"/>
    <col min="11" max="11" width="14" customWidth="1"/>
    <col min="12" max="12" width="9.44140625" customWidth="1"/>
    <col min="13" max="16" width="10.109375" customWidth="1"/>
    <col min="17" max="17" width="11.109375" customWidth="1"/>
    <col min="18" max="20" width="11.109375" style="49" customWidth="1"/>
    <col min="21" max="21" width="8.33203125" style="49" customWidth="1"/>
    <col min="22" max="22" width="16" customWidth="1"/>
    <col min="23" max="23" width="9.33203125" customWidth="1"/>
    <col min="24" max="24" width="10.44140625" customWidth="1"/>
  </cols>
  <sheetData>
    <row r="1" spans="2:24">
      <c r="H1" s="32" t="s">
        <v>39</v>
      </c>
      <c r="I1" s="5"/>
      <c r="J1" s="32" t="s">
        <v>40</v>
      </c>
      <c r="K1" s="32" t="s">
        <v>41</v>
      </c>
      <c r="L1" s="5"/>
      <c r="M1" s="32" t="s">
        <v>42</v>
      </c>
      <c r="N1" s="32" t="s">
        <v>43</v>
      </c>
      <c r="O1" s="32" t="s">
        <v>44</v>
      </c>
      <c r="P1" s="32" t="s">
        <v>45</v>
      </c>
      <c r="Q1" s="32" t="s">
        <v>46</v>
      </c>
      <c r="R1" s="46" t="s">
        <v>47</v>
      </c>
      <c r="S1" s="46" t="s">
        <v>48</v>
      </c>
      <c r="T1" s="46" t="s">
        <v>49</v>
      </c>
      <c r="U1" s="46" t="s">
        <v>50</v>
      </c>
      <c r="V1" s="32" t="s">
        <v>51</v>
      </c>
      <c r="W1" s="32" t="s">
        <v>52</v>
      </c>
      <c r="X1" s="32" t="s">
        <v>64</v>
      </c>
    </row>
    <row r="2" spans="2:24" ht="15.6">
      <c r="B2" s="2"/>
      <c r="C2" s="2"/>
      <c r="D2" s="2"/>
      <c r="E2" s="2"/>
      <c r="F2" s="2"/>
      <c r="G2" s="2"/>
      <c r="H2" s="3" t="s">
        <v>7</v>
      </c>
      <c r="I2" s="3"/>
      <c r="J2" s="3" t="s">
        <v>18</v>
      </c>
      <c r="K2" s="4" t="s">
        <v>0</v>
      </c>
      <c r="L2" s="4"/>
      <c r="M2" s="4" t="s">
        <v>1</v>
      </c>
      <c r="N2" s="4" t="s">
        <v>2</v>
      </c>
      <c r="O2" s="4" t="s">
        <v>6</v>
      </c>
      <c r="P2" s="4" t="s">
        <v>3</v>
      </c>
      <c r="Q2" s="4" t="s">
        <v>27</v>
      </c>
      <c r="R2" s="4" t="s">
        <v>1</v>
      </c>
      <c r="S2" s="4" t="s">
        <v>2</v>
      </c>
      <c r="T2" s="4" t="s">
        <v>6</v>
      </c>
      <c r="U2" s="4" t="s">
        <v>3</v>
      </c>
      <c r="V2" s="6" t="s">
        <v>29</v>
      </c>
      <c r="W2" s="6" t="s">
        <v>30</v>
      </c>
      <c r="X2" s="29" t="s">
        <v>38</v>
      </c>
    </row>
    <row r="3" spans="2:24" ht="15.6">
      <c r="B3" s="29" t="s">
        <v>70</v>
      </c>
      <c r="C3" s="6" t="s">
        <v>8</v>
      </c>
      <c r="D3" s="7" t="s">
        <v>9</v>
      </c>
      <c r="E3" s="24" t="s">
        <v>36</v>
      </c>
      <c r="F3" s="24" t="s">
        <v>37</v>
      </c>
      <c r="G3" s="24" t="s">
        <v>71</v>
      </c>
      <c r="H3" s="8" t="s">
        <v>10</v>
      </c>
      <c r="I3" s="8" t="s">
        <v>11</v>
      </c>
      <c r="J3" s="8" t="s">
        <v>19</v>
      </c>
      <c r="K3" s="4" t="s">
        <v>4</v>
      </c>
      <c r="L3" s="8" t="s">
        <v>11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28</v>
      </c>
      <c r="R3" s="4" t="s">
        <v>5</v>
      </c>
      <c r="S3" s="4" t="s">
        <v>5</v>
      </c>
      <c r="T3" s="4" t="s">
        <v>5</v>
      </c>
      <c r="U3" s="4" t="s">
        <v>5</v>
      </c>
      <c r="V3" s="5"/>
      <c r="W3" s="5" t="s">
        <v>31</v>
      </c>
      <c r="X3" s="5"/>
    </row>
    <row r="4" spans="2:24">
      <c r="B4" s="3" t="s">
        <v>21</v>
      </c>
      <c r="C4" s="3" t="s">
        <v>22</v>
      </c>
      <c r="D4" s="3">
        <v>60</v>
      </c>
      <c r="E4" s="26">
        <v>38746.895833333336</v>
      </c>
      <c r="F4" s="26">
        <v>38749.90625</v>
      </c>
      <c r="G4" s="12">
        <f>+F4-E4</f>
        <v>3.0104166666642413</v>
      </c>
      <c r="H4" s="14">
        <v>512.69349845242539</v>
      </c>
      <c r="I4" s="14">
        <v>149.29852833300828</v>
      </c>
      <c r="J4" s="39">
        <f>+M4*0.35</f>
        <v>23.204424718885331</v>
      </c>
      <c r="K4" s="39">
        <f>+H4*J4/100</f>
        <v>118.96757688701258</v>
      </c>
      <c r="L4" s="15">
        <f>+I4/H4*K4</f>
        <v>34.643864613436598</v>
      </c>
      <c r="M4" s="43">
        <f>100-N4-O4-P4</f>
        <v>66.298356339672381</v>
      </c>
      <c r="N4" s="14">
        <v>6.8029789692941662</v>
      </c>
      <c r="O4" s="14">
        <v>26.177121498113387</v>
      </c>
      <c r="P4" s="14">
        <v>0.72154319292005376</v>
      </c>
      <c r="Q4" s="10">
        <f>+SUM(M4+N4+O4+P4)</f>
        <v>100</v>
      </c>
      <c r="R4" s="47">
        <f>+M4/$Q4*100</f>
        <v>66.298356339672381</v>
      </c>
      <c r="S4" s="47">
        <f t="shared" ref="S4:U7" si="0">+N4/$Q4*100</f>
        <v>6.8029789692941653</v>
      </c>
      <c r="T4" s="47">
        <f t="shared" si="0"/>
        <v>26.177121498113387</v>
      </c>
      <c r="U4" s="47">
        <f t="shared" si="0"/>
        <v>0.72154319292005376</v>
      </c>
      <c r="V4" s="13">
        <f>+(S4/67.2)/(T4/100)</f>
        <v>0.38673009214547549</v>
      </c>
      <c r="W4" s="13">
        <f>+(R4*0.35)/(T4*12/100)</f>
        <v>7.3869927220472853</v>
      </c>
      <c r="X4" s="1">
        <v>6.6659171226093967</v>
      </c>
    </row>
    <row r="5" spans="2:24">
      <c r="B5" s="3" t="s">
        <v>21</v>
      </c>
      <c r="C5" s="3" t="s">
        <v>22</v>
      </c>
      <c r="D5" s="3">
        <v>100</v>
      </c>
      <c r="E5" s="26">
        <v>38746.895833333336</v>
      </c>
      <c r="F5" s="26">
        <v>38749.90625</v>
      </c>
      <c r="G5" s="12">
        <f t="shared" ref="G5:G38" si="1">+F5-E5</f>
        <v>3.0104166666642413</v>
      </c>
      <c r="H5" s="14">
        <v>418.2844654893189</v>
      </c>
      <c r="I5" s="14">
        <v>101.32816511831845</v>
      </c>
      <c r="J5" s="39">
        <f>+M5*0.35</f>
        <v>17.498972135927229</v>
      </c>
      <c r="K5" s="39">
        <f>+H5*J5/100</f>
        <v>73.195482064888054</v>
      </c>
      <c r="L5" s="15">
        <f>+I5/H5*K5</f>
        <v>17.731387379900877</v>
      </c>
      <c r="M5" s="43">
        <f>100-N5-O5-P5</f>
        <v>49.997063245506375</v>
      </c>
      <c r="N5" s="14">
        <v>10.682636832560281</v>
      </c>
      <c r="O5" s="14">
        <v>37.368555163866922</v>
      </c>
      <c r="P5" s="14">
        <v>1.9517447580664227</v>
      </c>
      <c r="Q5" s="10">
        <f>+SUM(M5+N5+O5+P5)</f>
        <v>100.00000000000001</v>
      </c>
      <c r="R5" s="47">
        <f>+M5/$Q5*100</f>
        <v>49.997063245506368</v>
      </c>
      <c r="S5" s="47">
        <f t="shared" si="0"/>
        <v>10.682636832560279</v>
      </c>
      <c r="T5" s="47">
        <f t="shared" si="0"/>
        <v>37.368555163866915</v>
      </c>
      <c r="U5" s="47">
        <f t="shared" si="0"/>
        <v>1.9517447580664224</v>
      </c>
      <c r="V5" s="13">
        <f>+(S5/67.2)/(T5/100)</f>
        <v>0.42540528878154094</v>
      </c>
      <c r="W5" s="13">
        <f>+(R5*0.35)/(T5*12/100)</f>
        <v>3.9023389360367111</v>
      </c>
      <c r="X5" s="1">
        <v>8.1928778991030509</v>
      </c>
    </row>
    <row r="6" spans="2:24">
      <c r="B6" s="3" t="s">
        <v>21</v>
      </c>
      <c r="C6" s="3" t="s">
        <v>22</v>
      </c>
      <c r="D6" s="3">
        <v>150</v>
      </c>
      <c r="E6" s="26">
        <v>38746.895833333336</v>
      </c>
      <c r="F6" s="26">
        <v>38749.90625</v>
      </c>
      <c r="G6" s="12">
        <f t="shared" si="1"/>
        <v>3.0104166666642413</v>
      </c>
      <c r="H6" s="14">
        <v>317.53778910970755</v>
      </c>
      <c r="I6" s="14">
        <v>17.224456451870545</v>
      </c>
      <c r="J6" s="39">
        <f>+M6*0.35</f>
        <v>14.024967713138807</v>
      </c>
      <c r="K6" s="39">
        <f>+H6*J6/100</f>
        <v>44.534572399651282</v>
      </c>
      <c r="L6" s="15">
        <f>+I6/H6*K6</f>
        <v>2.4157244561384985</v>
      </c>
      <c r="M6" s="43">
        <f>100-N6-O6-P6</f>
        <v>40.071336323253739</v>
      </c>
      <c r="N6" s="14">
        <v>15.069917518475922</v>
      </c>
      <c r="O6" s="14">
        <v>43.692557998868331</v>
      </c>
      <c r="P6" s="14">
        <v>1.1661881594020134</v>
      </c>
      <c r="Q6" s="10">
        <f>+SUM(M6+N6+O6+P6)</f>
        <v>100.00000000000001</v>
      </c>
      <c r="R6" s="47">
        <f>+M6/$Q6*100</f>
        <v>40.071336323253732</v>
      </c>
      <c r="S6" s="47">
        <f t="shared" si="0"/>
        <v>15.06991751847592</v>
      </c>
      <c r="T6" s="47">
        <f t="shared" si="0"/>
        <v>43.692557998868324</v>
      </c>
      <c r="U6" s="47">
        <f t="shared" si="0"/>
        <v>1.1661881594020131</v>
      </c>
      <c r="V6" s="13">
        <f>+(S6/67.2)/(T6/100)</f>
        <v>0.51325611327935672</v>
      </c>
      <c r="W6" s="13">
        <f>+(R6*0.35)/(T6*12/100)</f>
        <v>2.6749345036253209</v>
      </c>
      <c r="X6" s="1">
        <v>6.9962031079242273</v>
      </c>
    </row>
    <row r="7" spans="2:24">
      <c r="B7" s="3" t="s">
        <v>21</v>
      </c>
      <c r="C7" s="3" t="s">
        <v>22</v>
      </c>
      <c r="D7" s="3">
        <v>200</v>
      </c>
      <c r="E7" s="26">
        <v>38746.895833333336</v>
      </c>
      <c r="F7" s="26">
        <v>38749.90625</v>
      </c>
      <c r="G7" s="12">
        <f t="shared" si="1"/>
        <v>3.0104166666642413</v>
      </c>
      <c r="H7" s="14">
        <v>234.27426698252367</v>
      </c>
      <c r="I7" s="14">
        <v>28.361893973186206</v>
      </c>
      <c r="J7" s="39">
        <f>+M7*0.35</f>
        <v>16.092008712991667</v>
      </c>
      <c r="K7" s="39">
        <f>+H7*J7/100</f>
        <v>37.699435455125069</v>
      </c>
      <c r="L7" s="15">
        <f>+I7/H7*K7</f>
        <v>4.5639984493345827</v>
      </c>
      <c r="M7" s="43">
        <f>100-N7-O7-P7</f>
        <v>45.977167751404771</v>
      </c>
      <c r="N7" s="14">
        <v>15.798476164143999</v>
      </c>
      <c r="O7" s="14">
        <v>36.904800205258553</v>
      </c>
      <c r="P7" s="14">
        <v>1.3195558791926698</v>
      </c>
      <c r="Q7" s="10">
        <f>+SUM(M7+N7+O7+P7)</f>
        <v>99.999999999999986</v>
      </c>
      <c r="R7" s="47">
        <f>+M7/$Q7*100</f>
        <v>45.977167751404778</v>
      </c>
      <c r="S7" s="47">
        <f t="shared" si="0"/>
        <v>15.798476164144001</v>
      </c>
      <c r="T7" s="47">
        <f t="shared" si="0"/>
        <v>36.90480020525856</v>
      </c>
      <c r="U7" s="47">
        <f t="shared" si="0"/>
        <v>1.3195558791926698</v>
      </c>
      <c r="V7" s="13">
        <f>+(S7/67.2)/(T7/100)</f>
        <v>0.63703466807209341</v>
      </c>
      <c r="W7" s="13">
        <f>+(R7*0.35)/(T7*12/100)</f>
        <v>3.6336756157036731</v>
      </c>
      <c r="X7" s="1">
        <v>8.1731055571139493</v>
      </c>
    </row>
    <row r="8" spans="2:24">
      <c r="B8" s="3"/>
      <c r="C8" s="3"/>
      <c r="D8" s="3"/>
      <c r="E8" s="3"/>
      <c r="F8" s="3"/>
      <c r="G8" s="3"/>
      <c r="H8" s="16"/>
      <c r="I8" s="16"/>
      <c r="J8" s="40"/>
      <c r="K8" s="39"/>
      <c r="L8" s="17"/>
      <c r="M8" s="40"/>
      <c r="N8" s="18"/>
      <c r="O8" s="18"/>
      <c r="P8" s="18"/>
      <c r="Q8" s="19"/>
      <c r="R8" s="18"/>
      <c r="S8" s="18"/>
      <c r="T8" s="18"/>
      <c r="U8" s="18"/>
    </row>
    <row r="9" spans="2:24">
      <c r="B9" s="19" t="s">
        <v>21</v>
      </c>
      <c r="C9" s="19" t="s">
        <v>22</v>
      </c>
      <c r="D9" s="19">
        <v>60</v>
      </c>
      <c r="E9" s="26">
        <v>38755.870833333334</v>
      </c>
      <c r="F9" s="26">
        <v>38757.871527777781</v>
      </c>
      <c r="G9" s="12">
        <f t="shared" si="1"/>
        <v>2.0006944444467081</v>
      </c>
      <c r="H9" s="20">
        <v>544.87659621049465</v>
      </c>
      <c r="I9" s="20">
        <v>83.371589990618148</v>
      </c>
      <c r="J9" s="39">
        <f>+M9*0.35</f>
        <v>21.105213412806503</v>
      </c>
      <c r="K9" s="39">
        <f>+H9*J9/100</f>
        <v>114.99736846666084</v>
      </c>
      <c r="L9" s="15">
        <f>+I9/H9*K9</f>
        <v>17.595751993169987</v>
      </c>
      <c r="M9" s="43">
        <f>100-N9-O9-P9</f>
        <v>60.300609750875729</v>
      </c>
      <c r="N9" s="20">
        <v>3.7607783470860534</v>
      </c>
      <c r="O9" s="20">
        <v>35.281844324285913</v>
      </c>
      <c r="P9" s="20">
        <v>0.65676757775230088</v>
      </c>
      <c r="Q9" s="10">
        <f>+SUM(M9+N9+O9+P9)</f>
        <v>100</v>
      </c>
      <c r="R9" s="47">
        <f>+M9/$Q9*100</f>
        <v>60.300609750875736</v>
      </c>
      <c r="S9" s="47">
        <f t="shared" ref="S9:U12" si="2">+N9/$Q9*100</f>
        <v>3.7607783470860539</v>
      </c>
      <c r="T9" s="47">
        <f t="shared" si="2"/>
        <v>35.281844324285913</v>
      </c>
      <c r="U9" s="47">
        <f t="shared" si="2"/>
        <v>0.65676757775230088</v>
      </c>
      <c r="V9" s="13">
        <f>+(S9/67.2)/(T9/100)</f>
        <v>0.15861972232495261</v>
      </c>
      <c r="W9" s="13">
        <f>+(R9*0.35)/(T9*12/100)</f>
        <v>4.984908862006149</v>
      </c>
      <c r="X9" s="1">
        <v>4.7109413563440494</v>
      </c>
    </row>
    <row r="10" spans="2:24">
      <c r="B10" s="19" t="s">
        <v>21</v>
      </c>
      <c r="C10" s="19" t="s">
        <v>22</v>
      </c>
      <c r="D10" s="19">
        <v>100</v>
      </c>
      <c r="E10" s="26">
        <v>38755.870833333334</v>
      </c>
      <c r="F10" s="26">
        <v>38757.871527777781</v>
      </c>
      <c r="G10" s="12">
        <f t="shared" si="1"/>
        <v>2.0006944444467081</v>
      </c>
      <c r="H10" s="20">
        <v>253.53038966704329</v>
      </c>
      <c r="I10" s="20">
        <v>48.487752005545765</v>
      </c>
      <c r="J10" s="39">
        <f>+M10*0.35</f>
        <v>20.517261368744666</v>
      </c>
      <c r="K10" s="39">
        <f>+H10*J10/100</f>
        <v>52.017492697184089</v>
      </c>
      <c r="L10" s="15">
        <f>+I10/H10*K10</f>
        <v>9.9483588108065586</v>
      </c>
      <c r="M10" s="43">
        <f>100-N10-O10-P10</f>
        <v>58.620746767841908</v>
      </c>
      <c r="N10" s="20">
        <v>6.123092637630033</v>
      </c>
      <c r="O10" s="20">
        <v>34.942655330967149</v>
      </c>
      <c r="P10" s="20">
        <v>0.3135052635609033</v>
      </c>
      <c r="Q10" s="10">
        <f>+SUM(M10+N10+O10+P10)</f>
        <v>100</v>
      </c>
      <c r="R10" s="47">
        <f>+M10/$Q10*100</f>
        <v>58.620746767841901</v>
      </c>
      <c r="S10" s="47">
        <f t="shared" si="2"/>
        <v>6.123092637630033</v>
      </c>
      <c r="T10" s="47">
        <f t="shared" si="2"/>
        <v>34.942655330967149</v>
      </c>
      <c r="U10" s="47">
        <f t="shared" si="2"/>
        <v>0.3135052635609033</v>
      </c>
      <c r="V10" s="13">
        <f>+(S10/67.2)/(T10/100)</f>
        <v>0.26076281010041563</v>
      </c>
      <c r="W10" s="13">
        <f>+(R10*0.35)/(T10*12/100)</f>
        <v>4.8930791450570581</v>
      </c>
      <c r="X10" s="1">
        <v>5.9823175674355067</v>
      </c>
    </row>
    <row r="11" spans="2:24">
      <c r="B11" s="19" t="s">
        <v>21</v>
      </c>
      <c r="C11" s="19" t="s">
        <v>22</v>
      </c>
      <c r="D11" s="19">
        <v>150</v>
      </c>
      <c r="E11" s="26">
        <v>38755.870833333334</v>
      </c>
      <c r="F11" s="26">
        <v>38757.871527777781</v>
      </c>
      <c r="G11" s="12">
        <f t="shared" si="1"/>
        <v>2.0006944444467081</v>
      </c>
      <c r="H11" s="20">
        <v>188.42141800157697</v>
      </c>
      <c r="I11" s="20">
        <v>51.83340184966368</v>
      </c>
      <c r="J11" s="39">
        <f>+M11*0.35</f>
        <v>20.44962113101402</v>
      </c>
      <c r="K11" s="39">
        <f>+H11*J11/100</f>
        <v>38.531466111006736</v>
      </c>
      <c r="L11" s="15">
        <f>+I11/H11*K11</f>
        <v>10.599734297572235</v>
      </c>
      <c r="M11" s="43">
        <f>100-N11-O11-P11</f>
        <v>58.427488945754348</v>
      </c>
      <c r="N11" s="20">
        <v>2.7822114957720334</v>
      </c>
      <c r="O11" s="20">
        <v>28.155997642463998</v>
      </c>
      <c r="P11" s="20">
        <v>10.634301916009619</v>
      </c>
      <c r="Q11" s="10">
        <f>+SUM(M11+N11+O11+P11)</f>
        <v>100</v>
      </c>
      <c r="R11" s="47">
        <f>+M11/$Q11*100</f>
        <v>58.427488945754348</v>
      </c>
      <c r="S11" s="47">
        <f t="shared" si="2"/>
        <v>2.7822114957720334</v>
      </c>
      <c r="T11" s="47">
        <f t="shared" si="2"/>
        <v>28.155997642463998</v>
      </c>
      <c r="U11" s="47">
        <f t="shared" si="2"/>
        <v>10.634301916009619</v>
      </c>
      <c r="V11" s="13">
        <f>+(S11/67.2)/(T11/100)</f>
        <v>0.14704489362465631</v>
      </c>
      <c r="W11" s="13">
        <f>+(R11*0.35)/(T11*12/100)</f>
        <v>6.0524763352055588</v>
      </c>
      <c r="X11" s="1">
        <v>7.5985943965829099</v>
      </c>
    </row>
    <row r="12" spans="2:24">
      <c r="B12" s="19" t="s">
        <v>21</v>
      </c>
      <c r="C12" s="19" t="s">
        <v>22</v>
      </c>
      <c r="D12" s="19">
        <v>200</v>
      </c>
      <c r="E12" s="26">
        <v>38755.870833333334</v>
      </c>
      <c r="F12" s="26">
        <v>38757.871527777781</v>
      </c>
      <c r="G12" s="12">
        <f t="shared" si="1"/>
        <v>2.0006944444467081</v>
      </c>
      <c r="H12" s="20">
        <v>194.3404154257106</v>
      </c>
      <c r="I12" s="20">
        <v>44.037463935020867</v>
      </c>
      <c r="J12" s="39">
        <f>+M12*0.35</f>
        <v>14.299663917624414</v>
      </c>
      <c r="K12" s="39">
        <f>+H12*J12/100</f>
        <v>27.790026261991731</v>
      </c>
      <c r="L12" s="15">
        <f>+I12/H12*K12</f>
        <v>6.2972093405530432</v>
      </c>
      <c r="M12" s="43">
        <f>100-N12-O12-P12</f>
        <v>40.856182621784043</v>
      </c>
      <c r="N12" s="20">
        <v>5.8330087659588532</v>
      </c>
      <c r="O12" s="20">
        <v>40.110738916768341</v>
      </c>
      <c r="P12" s="20">
        <v>13.200069695488764</v>
      </c>
      <c r="Q12" s="10">
        <f>+SUM(M12+N12+O12+P12)</f>
        <v>100</v>
      </c>
      <c r="R12" s="47">
        <f>+M12/$Q12*100</f>
        <v>40.856182621784043</v>
      </c>
      <c r="S12" s="47">
        <f t="shared" si="2"/>
        <v>5.8330087659588532</v>
      </c>
      <c r="T12" s="47">
        <f t="shared" si="2"/>
        <v>40.110738916768341</v>
      </c>
      <c r="U12" s="47">
        <f t="shared" si="2"/>
        <v>13.200069695488764</v>
      </c>
      <c r="V12" s="13">
        <f>+(S12/67.2)/(T12/100)</f>
        <v>0.21640270916979881</v>
      </c>
      <c r="W12" s="13">
        <f>+(R12*0.35)/(T12*12/100)</f>
        <v>2.9708718711832769</v>
      </c>
      <c r="X12" s="1">
        <v>7.6120285942273327</v>
      </c>
    </row>
    <row r="13" spans="2:24">
      <c r="B13" s="19"/>
      <c r="C13" s="19"/>
      <c r="D13" s="19"/>
      <c r="E13" s="19"/>
      <c r="F13" s="19"/>
      <c r="G13" s="19"/>
      <c r="H13" s="19"/>
      <c r="I13" s="19"/>
      <c r="J13" s="18"/>
      <c r="K13" s="18"/>
      <c r="L13" s="18"/>
      <c r="M13" s="18"/>
      <c r="N13" s="19"/>
      <c r="O13" s="19"/>
      <c r="P13" s="19"/>
      <c r="Q13" s="19"/>
      <c r="R13" s="18"/>
      <c r="S13" s="18"/>
      <c r="T13" s="18"/>
      <c r="U13" s="18"/>
    </row>
    <row r="14" spans="2:24">
      <c r="B14" s="19" t="s">
        <v>23</v>
      </c>
      <c r="C14" s="19" t="s">
        <v>22</v>
      </c>
      <c r="D14" s="19">
        <v>60</v>
      </c>
      <c r="E14" s="26">
        <v>39028.881249999999</v>
      </c>
      <c r="F14" s="26">
        <v>39031.934027777781</v>
      </c>
      <c r="G14" s="12">
        <f t="shared" si="1"/>
        <v>3.0527777777824667</v>
      </c>
      <c r="H14" s="1">
        <v>75.438596491228097</v>
      </c>
      <c r="I14" s="1">
        <v>7.4432292756478038</v>
      </c>
      <c r="J14" s="21">
        <v>21.141450931996459</v>
      </c>
      <c r="K14" s="21">
        <f>+H14*J14/100</f>
        <v>15.94881386097979</v>
      </c>
      <c r="L14" s="15">
        <f>+I14/H14*K14</f>
        <v>1.5736066650670759</v>
      </c>
      <c r="M14" s="22">
        <f>+J14/0.35</f>
        <v>60.404145519989889</v>
      </c>
      <c r="N14" s="22">
        <v>9.7761456680394296</v>
      </c>
      <c r="O14" s="22">
        <v>30.097124781891246</v>
      </c>
      <c r="P14" s="23">
        <v>0.83506252175203866</v>
      </c>
      <c r="Q14" s="10">
        <f>+SUM(M14+N14+O14+P14)</f>
        <v>101.11247849167259</v>
      </c>
      <c r="R14" s="47">
        <f t="shared" ref="R14:U17" si="3">+M14/$Q14*100</f>
        <v>59.739555810576483</v>
      </c>
      <c r="S14" s="47">
        <f t="shared" si="3"/>
        <v>9.6685847423318503</v>
      </c>
      <c r="T14" s="47">
        <f t="shared" si="3"/>
        <v>29.765984605322458</v>
      </c>
      <c r="U14" s="47">
        <f t="shared" si="3"/>
        <v>0.82587484176922099</v>
      </c>
      <c r="V14" s="13">
        <f>+(S14/67.2)/(T14/100)</f>
        <v>0.48336297639593689</v>
      </c>
      <c r="W14" s="13">
        <f>+(R14*0.35)/(T14*12/100)</f>
        <v>5.8536740317679747</v>
      </c>
      <c r="X14" s="1">
        <v>7.7639739266486254</v>
      </c>
    </row>
    <row r="15" spans="2:24">
      <c r="B15" s="19" t="s">
        <v>23</v>
      </c>
      <c r="C15" s="19" t="s">
        <v>22</v>
      </c>
      <c r="D15" s="19">
        <v>100</v>
      </c>
      <c r="E15" s="26">
        <v>39028.881249999999</v>
      </c>
      <c r="F15" s="26">
        <v>39031.934027777781</v>
      </c>
      <c r="G15" s="12">
        <f t="shared" si="1"/>
        <v>3.0527777777824667</v>
      </c>
      <c r="H15" s="1">
        <v>38.157894736842067</v>
      </c>
      <c r="I15" s="1">
        <v>4.3418837441280527</v>
      </c>
      <c r="J15" s="21">
        <v>22.876518390271269</v>
      </c>
      <c r="K15" s="21">
        <f>+H15*J15/100</f>
        <v>8.7291978068140281</v>
      </c>
      <c r="L15" s="15">
        <f>+I15/H15*K15</f>
        <v>0.99327183320965262</v>
      </c>
      <c r="M15" s="22">
        <f>+J15/0.35</f>
        <v>65.361481115060769</v>
      </c>
      <c r="N15" s="22">
        <v>20.058911099449606</v>
      </c>
      <c r="O15" s="22">
        <v>53.301980375353097</v>
      </c>
      <c r="P15" s="23">
        <v>3.423060377031454</v>
      </c>
      <c r="Q15" s="10">
        <f>+SUM(M15+N15+O15+P15)</f>
        <v>142.14543296689493</v>
      </c>
      <c r="R15" s="47">
        <f t="shared" si="3"/>
        <v>45.982118279018628</v>
      </c>
      <c r="S15" s="47">
        <f t="shared" si="3"/>
        <v>14.11154103285277</v>
      </c>
      <c r="T15" s="47">
        <f t="shared" si="3"/>
        <v>37.498201147107487</v>
      </c>
      <c r="U15" s="47">
        <f t="shared" si="3"/>
        <v>2.4081395410211108</v>
      </c>
      <c r="V15" s="13">
        <f>+(S15/67.2)/(T15/100)</f>
        <v>0.56000865030277858</v>
      </c>
      <c r="W15" s="13">
        <f>+(R15*0.35)/(T15*12/100)</f>
        <v>3.5765585426617967</v>
      </c>
      <c r="X15" s="1">
        <v>8.2506862994209857</v>
      </c>
    </row>
    <row r="16" spans="2:24">
      <c r="B16" s="19" t="s">
        <v>23</v>
      </c>
      <c r="C16" s="19" t="s">
        <v>22</v>
      </c>
      <c r="D16" s="19">
        <v>150</v>
      </c>
      <c r="E16" s="26">
        <v>39028.881249999999</v>
      </c>
      <c r="F16" s="26">
        <v>39031.934027777781</v>
      </c>
      <c r="G16" s="12">
        <f t="shared" si="1"/>
        <v>3.0527777777824667</v>
      </c>
      <c r="H16" s="1">
        <v>39.035087719298268</v>
      </c>
      <c r="I16" s="1">
        <v>6.82296016934386</v>
      </c>
      <c r="J16" s="21">
        <v>18.909147620860871</v>
      </c>
      <c r="K16" s="21">
        <f>+H16*J16/100</f>
        <v>7.3812023607746422</v>
      </c>
      <c r="L16" s="15">
        <f>+I16/H16*K16</f>
        <v>1.2901636105337695</v>
      </c>
      <c r="M16" s="22">
        <f>+J16/0.35</f>
        <v>54.026136059602493</v>
      </c>
      <c r="N16" s="22">
        <v>11.781340830803639</v>
      </c>
      <c r="O16" s="22">
        <v>37.172190155071206</v>
      </c>
      <c r="P16" s="23">
        <v>2.8464671629164133</v>
      </c>
      <c r="Q16" s="10">
        <f>+SUM(M16+N16+O16+P16)</f>
        <v>105.82613420839375</v>
      </c>
      <c r="R16" s="47">
        <f t="shared" si="3"/>
        <v>51.05179024418841</v>
      </c>
      <c r="S16" s="47">
        <f t="shared" si="3"/>
        <v>11.132732872584876</v>
      </c>
      <c r="T16" s="47">
        <f t="shared" si="3"/>
        <v>35.12571864514242</v>
      </c>
      <c r="U16" s="47">
        <f t="shared" si="3"/>
        <v>2.6897582380842953</v>
      </c>
      <c r="V16" s="13">
        <f>+(S16/67.2)/(T16/100)</f>
        <v>0.47163637965798272</v>
      </c>
      <c r="W16" s="13">
        <f>+(R16*0.35)/(T16*12/100)</f>
        <v>4.2390892093384851</v>
      </c>
      <c r="X16" s="1">
        <v>10.414085700306533</v>
      </c>
    </row>
    <row r="17" spans="2:24">
      <c r="B17" s="19" t="s">
        <v>23</v>
      </c>
      <c r="C17" s="19" t="s">
        <v>22</v>
      </c>
      <c r="D17" s="19">
        <v>200</v>
      </c>
      <c r="E17" s="26">
        <v>39028.881249999999</v>
      </c>
      <c r="F17" s="26">
        <v>39031.934027777781</v>
      </c>
      <c r="G17" s="12">
        <f t="shared" si="1"/>
        <v>3.0527777777824667</v>
      </c>
      <c r="H17" s="1">
        <v>41.228070175438575</v>
      </c>
      <c r="I17" s="1">
        <v>2.4810764252158228</v>
      </c>
      <c r="J17" s="21">
        <v>22.769789800380714</v>
      </c>
      <c r="K17" s="21">
        <f>+H17*J17/100</f>
        <v>9.387544917700815</v>
      </c>
      <c r="L17" s="15">
        <f>+I17/H17*K17</f>
        <v>0.56493588680844276</v>
      </c>
      <c r="M17" s="22">
        <f>+J17/0.35</f>
        <v>65.056542286802042</v>
      </c>
      <c r="N17" s="22">
        <v>20.958056889619801</v>
      </c>
      <c r="O17" s="22">
        <v>61.08683634718242</v>
      </c>
      <c r="P17" s="23">
        <v>4.453835278510943</v>
      </c>
      <c r="Q17" s="10">
        <f>+SUM(M17+N17+O17+P17)</f>
        <v>151.55527080211522</v>
      </c>
      <c r="R17" s="47">
        <f t="shared" si="3"/>
        <v>42.925951662707902</v>
      </c>
      <c r="S17" s="47">
        <f t="shared" si="3"/>
        <v>13.828655894775583</v>
      </c>
      <c r="T17" s="47">
        <f t="shared" si="3"/>
        <v>40.306639303190664</v>
      </c>
      <c r="U17" s="47">
        <f t="shared" si="3"/>
        <v>2.9387531393258426</v>
      </c>
      <c r="V17" s="13">
        <f>+(S17/67.2)/(T17/100)</f>
        <v>0.51054509485349753</v>
      </c>
      <c r="W17" s="13">
        <f>+(R17*0.35)/(T17*12/100)</f>
        <v>3.1062051938340058</v>
      </c>
      <c r="X17" s="1">
        <v>12.309903996682477</v>
      </c>
    </row>
    <row r="18" spans="2:24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"/>
      <c r="Q18" s="19"/>
      <c r="R18" s="18"/>
      <c r="S18" s="18"/>
      <c r="T18" s="18"/>
      <c r="U18" s="18"/>
    </row>
    <row r="19" spans="2:24">
      <c r="B19" s="19" t="s">
        <v>24</v>
      </c>
      <c r="C19" s="19" t="s">
        <v>22</v>
      </c>
      <c r="D19" s="19">
        <v>60</v>
      </c>
      <c r="E19" s="26">
        <v>39127.902083333334</v>
      </c>
      <c r="F19" s="26">
        <v>39130.875</v>
      </c>
      <c r="G19" s="12">
        <f t="shared" si="1"/>
        <v>2.9729166666656965</v>
      </c>
      <c r="H19" s="1">
        <v>960.30701754385973</v>
      </c>
      <c r="I19" s="1">
        <v>183.08816394612288</v>
      </c>
      <c r="J19" s="21">
        <v>31.027458087889855</v>
      </c>
      <c r="K19" s="21">
        <f>+H19*J19/100</f>
        <v>297.95885738348613</v>
      </c>
      <c r="L19" s="15">
        <f>+I19/H19*K19</f>
        <v>56.807603332270332</v>
      </c>
      <c r="M19" s="22">
        <f>+J19/0.35</f>
        <v>88.649880251113871</v>
      </c>
      <c r="N19" s="1">
        <v>9.4702123583607758</v>
      </c>
      <c r="O19" s="1">
        <v>38.393446208040757</v>
      </c>
      <c r="P19" s="1">
        <v>3.972685263869475</v>
      </c>
      <c r="Q19" s="10">
        <f>+SUM(M19+N19+O19+P19)</f>
        <v>140.48622408138488</v>
      </c>
      <c r="R19" s="47">
        <f t="shared" ref="R19:U22" si="4">+M19/$Q19*100</f>
        <v>63.102187300413334</v>
      </c>
      <c r="S19" s="47">
        <f t="shared" si="4"/>
        <v>6.7410256203302907</v>
      </c>
      <c r="T19" s="47">
        <f t="shared" si="4"/>
        <v>27.328975818866841</v>
      </c>
      <c r="U19" s="47">
        <f t="shared" si="4"/>
        <v>2.827811260389534</v>
      </c>
      <c r="V19" s="13">
        <f>+(S19/67.2)/(T19/100)</f>
        <v>0.36705686272246985</v>
      </c>
      <c r="W19" s="13">
        <f>+(R19*0.35)/(T19*12/100)</f>
        <v>6.7345387369333007</v>
      </c>
      <c r="X19" s="1">
        <v>7.8660956679912744</v>
      </c>
    </row>
    <row r="20" spans="2:24">
      <c r="B20" s="19" t="s">
        <v>24</v>
      </c>
      <c r="C20" s="19" t="s">
        <v>22</v>
      </c>
      <c r="D20" s="19">
        <v>100</v>
      </c>
      <c r="E20" s="26">
        <v>39127.902083333334</v>
      </c>
      <c r="F20" s="26">
        <v>39130.875</v>
      </c>
      <c r="G20" s="12">
        <f t="shared" si="1"/>
        <v>2.9729166666656965</v>
      </c>
      <c r="H20" s="1">
        <v>745.83333333333326</v>
      </c>
      <c r="I20" s="1">
        <v>68.908054651805912</v>
      </c>
      <c r="J20" s="21">
        <v>16.845869108506776</v>
      </c>
      <c r="K20" s="21">
        <f>+H20*J20/100</f>
        <v>125.64210710094636</v>
      </c>
      <c r="L20" s="15">
        <f>+I20/H20*K20</f>
        <v>11.608160691861539</v>
      </c>
      <c r="M20" s="22">
        <f>+J20/0.35</f>
        <v>48.131054595733644</v>
      </c>
      <c r="N20" s="1">
        <v>8.3548755525731675</v>
      </c>
      <c r="O20" s="1">
        <v>43.891997002395954</v>
      </c>
      <c r="P20" s="1">
        <v>4.1457963079868705</v>
      </c>
      <c r="Q20" s="10">
        <f>+SUM(M20+N20+O20+P20)</f>
        <v>104.52372345868963</v>
      </c>
      <c r="R20" s="47">
        <f t="shared" si="4"/>
        <v>46.047971697789961</v>
      </c>
      <c r="S20" s="47">
        <f t="shared" si="4"/>
        <v>7.9932815978137466</v>
      </c>
      <c r="T20" s="47">
        <f t="shared" si="4"/>
        <v>41.992377950201096</v>
      </c>
      <c r="U20" s="47">
        <f t="shared" si="4"/>
        <v>3.9663687541952064</v>
      </c>
      <c r="V20" s="13">
        <f>+(S20/67.2)/(T20/100)</f>
        <v>0.2832600786877793</v>
      </c>
      <c r="W20" s="13">
        <f>+(R20*0.35)/(T20*12/100)</f>
        <v>3.198356241645298</v>
      </c>
      <c r="X20" s="1">
        <v>6.6027401808299606</v>
      </c>
    </row>
    <row r="21" spans="2:24">
      <c r="B21" s="19" t="s">
        <v>24</v>
      </c>
      <c r="C21" s="19" t="s">
        <v>22</v>
      </c>
      <c r="D21" s="19">
        <v>150</v>
      </c>
      <c r="E21" s="26">
        <v>39127.902083333334</v>
      </c>
      <c r="F21" s="26">
        <v>39130.875</v>
      </c>
      <c r="G21" s="12">
        <f t="shared" si="1"/>
        <v>2.9729166666656965</v>
      </c>
      <c r="H21" s="1">
        <v>699.34210526315803</v>
      </c>
      <c r="I21" s="1">
        <v>64.134645829940922</v>
      </c>
      <c r="J21" s="21">
        <v>15.655560675974444</v>
      </c>
      <c r="K21" s="21">
        <f>+H21*J21/100</f>
        <v>109.48592762211078</v>
      </c>
      <c r="L21" s="15">
        <f>+I21/H21*K21</f>
        <v>10.040638392227715</v>
      </c>
      <c r="M21" s="22">
        <f>+J21/0.35</f>
        <v>44.730173359926987</v>
      </c>
      <c r="N21" s="22">
        <v>6.905331929941191</v>
      </c>
      <c r="O21" s="22">
        <v>47.252981030086332</v>
      </c>
      <c r="P21" s="22">
        <v>5.3349297965623617</v>
      </c>
      <c r="Q21" s="10">
        <f>+SUM(M21+N21+O21+P21)</f>
        <v>104.22341611651687</v>
      </c>
      <c r="R21" s="47">
        <f t="shared" si="4"/>
        <v>42.917585151805767</v>
      </c>
      <c r="S21" s="47">
        <f t="shared" si="4"/>
        <v>6.6255091103724277</v>
      </c>
      <c r="T21" s="47">
        <f t="shared" si="4"/>
        <v>45.338161797786135</v>
      </c>
      <c r="U21" s="47">
        <f t="shared" si="4"/>
        <v>5.1187439400356647</v>
      </c>
      <c r="V21" s="13">
        <f>+(S21/67.2)/(T21/100)</f>
        <v>0.21746335021423963</v>
      </c>
      <c r="W21" s="13">
        <f>+(R21*0.35)/(T21*12/100)</f>
        <v>2.7609476225437199</v>
      </c>
      <c r="X21" s="1">
        <v>7.0134488870632241</v>
      </c>
    </row>
    <row r="22" spans="2:24">
      <c r="B22" s="19" t="s">
        <v>24</v>
      </c>
      <c r="C22" s="19" t="s">
        <v>22</v>
      </c>
      <c r="D22" s="19">
        <v>200</v>
      </c>
      <c r="E22" s="26">
        <v>39127.902083333334</v>
      </c>
      <c r="F22" s="26">
        <v>39130.875</v>
      </c>
      <c r="G22" s="12">
        <f t="shared" si="1"/>
        <v>2.9729166666656965</v>
      </c>
      <c r="H22" s="1">
        <v>682.67543859649129</v>
      </c>
      <c r="I22" s="1">
        <v>28.454739619839646</v>
      </c>
      <c r="J22" s="21">
        <v>9.3984847637070814</v>
      </c>
      <c r="K22" s="21">
        <f>+H22*J22/100</f>
        <v>64.161147082061731</v>
      </c>
      <c r="L22" s="15">
        <f>+I22/H22*K22</f>
        <v>2.6743143677231513</v>
      </c>
      <c r="M22" s="22">
        <f>+J22/0.35</f>
        <v>26.852813610591664</v>
      </c>
      <c r="N22" s="22">
        <v>7.8567146941601864</v>
      </c>
      <c r="O22" s="22">
        <v>49.442385834510773</v>
      </c>
      <c r="P22" s="22">
        <v>6.3323875526235334</v>
      </c>
      <c r="Q22" s="10">
        <f>+SUM(M22+N22+O22+P22)</f>
        <v>90.484301691886159</v>
      </c>
      <c r="R22" s="47">
        <f t="shared" si="4"/>
        <v>29.676765039343383</v>
      </c>
      <c r="S22" s="47">
        <f t="shared" si="4"/>
        <v>8.6829588638630195</v>
      </c>
      <c r="T22" s="47">
        <f t="shared" si="4"/>
        <v>54.641948835357304</v>
      </c>
      <c r="U22" s="47">
        <f t="shared" si="4"/>
        <v>6.9983272614362964</v>
      </c>
      <c r="V22" s="13">
        <f>+(S22/67.2)/(T22/100)</f>
        <v>0.23646795206415713</v>
      </c>
      <c r="W22" s="13">
        <f>+(R22*0.35)/(T22*12/100)</f>
        <v>1.5840802388940916</v>
      </c>
      <c r="X22" s="1">
        <v>7.1626421770645692</v>
      </c>
    </row>
    <row r="23" spans="2:24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8"/>
      <c r="S23" s="18"/>
      <c r="T23" s="18"/>
      <c r="U23" s="18"/>
    </row>
    <row r="24" spans="2:24" s="32" customFormat="1">
      <c r="B24" s="29" t="s">
        <v>32</v>
      </c>
      <c r="C24" s="29" t="s">
        <v>33</v>
      </c>
      <c r="D24" s="29">
        <v>60</v>
      </c>
      <c r="E24" s="33">
        <v>39199.861111111109</v>
      </c>
      <c r="F24" s="33">
        <v>39203</v>
      </c>
      <c r="G24" s="30">
        <f t="shared" si="1"/>
        <v>3.1388888888905058</v>
      </c>
      <c r="H24" s="30">
        <v>372.14912280701753</v>
      </c>
      <c r="I24" s="30">
        <v>32.017543859649543</v>
      </c>
      <c r="J24" s="34">
        <v>21.037996282205402</v>
      </c>
      <c r="K24" s="34">
        <f>+H24*J24/100</f>
        <v>78.292718620400365</v>
      </c>
      <c r="L24" s="35">
        <f>+I24/H24*K24</f>
        <v>6.7358496868465556</v>
      </c>
      <c r="M24" s="30">
        <f>+J24/0.35</f>
        <v>60.108560806301149</v>
      </c>
      <c r="N24" s="30">
        <v>3.5272095683876996</v>
      </c>
      <c r="O24" s="30">
        <v>26.849025479842172</v>
      </c>
      <c r="P24" s="30">
        <v>8.4216720005607222</v>
      </c>
      <c r="Q24" s="36">
        <f>+SUM(M24+N24+O24+P24)</f>
        <v>98.906467855091734</v>
      </c>
      <c r="R24" s="35">
        <f t="shared" ref="R24:U27" si="5">+M24/$Q24*100</f>
        <v>60.773134568273576</v>
      </c>
      <c r="S24" s="35">
        <f t="shared" si="5"/>
        <v>3.5662071903684081</v>
      </c>
      <c r="T24" s="35">
        <f t="shared" si="5"/>
        <v>27.145874341786008</v>
      </c>
      <c r="U24" s="35">
        <f t="shared" si="5"/>
        <v>8.5147838995720164</v>
      </c>
      <c r="V24" s="34">
        <f>+(S24/67.2)/(T24/100)</f>
        <v>0.19549401397910809</v>
      </c>
      <c r="W24" s="34">
        <f>+(R24*0.35)/(T24*12/100)</f>
        <v>6.5297206342431302</v>
      </c>
      <c r="X24" s="30">
        <v>6.6504536120821935</v>
      </c>
    </row>
    <row r="25" spans="2:24" s="32" customFormat="1">
      <c r="B25" s="29" t="s">
        <v>25</v>
      </c>
      <c r="C25" s="29" t="s">
        <v>22</v>
      </c>
      <c r="D25" s="29">
        <v>100</v>
      </c>
      <c r="E25" s="33">
        <v>39199.861111111109</v>
      </c>
      <c r="F25" s="33">
        <v>39203</v>
      </c>
      <c r="G25" s="30">
        <f t="shared" si="1"/>
        <v>3.1388888888905058</v>
      </c>
      <c r="H25" s="30">
        <v>158.33333333333331</v>
      </c>
      <c r="I25" s="30">
        <v>28.599719977019344</v>
      </c>
      <c r="J25" s="34">
        <v>20.984626742585995</v>
      </c>
      <c r="K25" s="34">
        <f>+H25*J25/100</f>
        <v>33.225659009094485</v>
      </c>
      <c r="L25" s="35">
        <f>+I25/H25*K25</f>
        <v>6.0015444866023095</v>
      </c>
      <c r="M25" s="30">
        <f>+J25/0.35</f>
        <v>59.956076407388558</v>
      </c>
      <c r="N25" s="30">
        <v>0.47788322290146396</v>
      </c>
      <c r="O25" s="30">
        <v>29.940920183230393</v>
      </c>
      <c r="P25" s="30">
        <v>18.796816503407655</v>
      </c>
      <c r="Q25" s="36">
        <f>+SUM(M25+N25+O25+P25)</f>
        <v>109.17169631692806</v>
      </c>
      <c r="R25" s="35">
        <f t="shared" si="5"/>
        <v>54.91906641565285</v>
      </c>
      <c r="S25" s="35">
        <f t="shared" si="5"/>
        <v>0.43773545618834891</v>
      </c>
      <c r="T25" s="35">
        <f t="shared" si="5"/>
        <v>27.425533534178292</v>
      </c>
      <c r="U25" s="35">
        <f t="shared" si="5"/>
        <v>17.217664593980516</v>
      </c>
      <c r="V25" s="34">
        <f>+(S25/67.2)/(T25/100)</f>
        <v>2.3751299025324333E-2</v>
      </c>
      <c r="W25" s="34">
        <f>+(R25*0.35)/(T25*12/100)</f>
        <v>5.8405649676556681</v>
      </c>
      <c r="X25" s="30">
        <v>6.0441744432800082</v>
      </c>
    </row>
    <row r="26" spans="2:24" s="32" customFormat="1">
      <c r="B26" s="29" t="s">
        <v>25</v>
      </c>
      <c r="C26" s="29" t="s">
        <v>22</v>
      </c>
      <c r="D26" s="29">
        <v>150</v>
      </c>
      <c r="E26" s="33">
        <v>39199.861111111109</v>
      </c>
      <c r="F26" s="33">
        <v>39203</v>
      </c>
      <c r="G26" s="30">
        <f t="shared" si="1"/>
        <v>3.1388888888905058</v>
      </c>
      <c r="H26" s="30">
        <v>170.83333333333326</v>
      </c>
      <c r="I26" s="30">
        <v>88.847640668071548</v>
      </c>
      <c r="J26" s="34">
        <v>27.299565441943034</v>
      </c>
      <c r="K26" s="34">
        <f>+H26*J26/100</f>
        <v>46.636757629985993</v>
      </c>
      <c r="L26" s="35">
        <f>+I26/H26*K26</f>
        <v>24.255019807802586</v>
      </c>
      <c r="M26" s="30">
        <f>+J26/0.35</f>
        <v>77.998758405551527</v>
      </c>
      <c r="N26" s="30">
        <v>1.4868473708586127</v>
      </c>
      <c r="O26" s="30">
        <v>18.964166016398408</v>
      </c>
      <c r="P26" s="30">
        <v>17.144176564199057</v>
      </c>
      <c r="Q26" s="36">
        <f>+SUM(M26+N26+O26+P26)</f>
        <v>115.5939483570076</v>
      </c>
      <c r="R26" s="35">
        <f t="shared" si="5"/>
        <v>67.476506784468739</v>
      </c>
      <c r="S26" s="35">
        <f t="shared" si="5"/>
        <v>1.2862674837150989</v>
      </c>
      <c r="T26" s="35">
        <f t="shared" si="5"/>
        <v>16.405846747122339</v>
      </c>
      <c r="U26" s="35">
        <f t="shared" si="5"/>
        <v>14.831378984693824</v>
      </c>
      <c r="V26" s="34">
        <f>+(S26/67.2)/(T26/100)</f>
        <v>0.11667112017664814</v>
      </c>
      <c r="W26" s="34">
        <f>+(R26*0.35)/(T26*12/100)</f>
        <v>11.996118283616656</v>
      </c>
      <c r="X26" s="30">
        <v>7.7227323663492653</v>
      </c>
    </row>
    <row r="27" spans="2:24" s="32" customFormat="1">
      <c r="B27" s="29" t="s">
        <v>25</v>
      </c>
      <c r="C27" s="29" t="s">
        <v>22</v>
      </c>
      <c r="D27" s="29">
        <v>200</v>
      </c>
      <c r="E27" s="33">
        <v>39199.861111111109</v>
      </c>
      <c r="F27" s="33">
        <v>39203</v>
      </c>
      <c r="G27" s="30">
        <f t="shared" si="1"/>
        <v>3.1388888888905058</v>
      </c>
      <c r="H27" s="30">
        <v>121.27192982456145</v>
      </c>
      <c r="I27" s="30">
        <v>33.870517602410096</v>
      </c>
      <c r="J27" s="34">
        <v>14.580471289426276</v>
      </c>
      <c r="K27" s="34">
        <f>+H27*J27/100</f>
        <v>17.682018910203364</v>
      </c>
      <c r="L27" s="35">
        <f>+I27/H27*K27</f>
        <v>4.9384810945994779</v>
      </c>
      <c r="M27" s="30">
        <f>+J27/0.35</f>
        <v>41.658489398360793</v>
      </c>
      <c r="N27" s="29">
        <v>0</v>
      </c>
      <c r="O27" s="30">
        <v>21.453227456152021</v>
      </c>
      <c r="P27" s="30">
        <v>27.379785612917175</v>
      </c>
      <c r="Q27" s="37">
        <f>+SUM(M27+N27+O27+P27)</f>
        <v>90.491502467429996</v>
      </c>
      <c r="R27" s="35">
        <f t="shared" si="5"/>
        <v>46.03580254770845</v>
      </c>
      <c r="S27" s="35">
        <f t="shared" si="5"/>
        <v>0</v>
      </c>
      <c r="T27" s="35">
        <f t="shared" si="5"/>
        <v>23.707449728634508</v>
      </c>
      <c r="U27" s="35">
        <f t="shared" si="5"/>
        <v>30.256747723657035</v>
      </c>
      <c r="V27" s="34">
        <f>+(S27/67.2)/(T27/100)</f>
        <v>0</v>
      </c>
      <c r="W27" s="34">
        <f>+(R27*0.35)/(T27*12/100)</f>
        <v>5.6636665816472593</v>
      </c>
      <c r="X27" s="30">
        <v>7.8592631867757072</v>
      </c>
    </row>
    <row r="28" spans="2:24" s="32" customForma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48"/>
      <c r="S28" s="48"/>
      <c r="T28" s="48"/>
      <c r="U28" s="48"/>
    </row>
    <row r="29" spans="2:24" s="32" customFormat="1">
      <c r="B29" s="29" t="s">
        <v>34</v>
      </c>
      <c r="C29" s="29" t="s">
        <v>35</v>
      </c>
      <c r="D29" s="29">
        <v>60</v>
      </c>
      <c r="E29" s="33">
        <v>39287.840277777781</v>
      </c>
      <c r="F29" s="38">
        <v>39292.090277777781</v>
      </c>
      <c r="G29" s="30">
        <f t="shared" si="1"/>
        <v>4.25</v>
      </c>
      <c r="H29" s="30">
        <v>667.13714821147778</v>
      </c>
      <c r="I29" s="30">
        <v>269.32142480495787</v>
      </c>
      <c r="J29" s="34">
        <v>26.188066891394627</v>
      </c>
      <c r="K29" s="34">
        <f>+H29*J29/100</f>
        <v>174.71032263096433</v>
      </c>
      <c r="L29" s="35">
        <f>+I29/H29*K29</f>
        <v>70.530074880779452</v>
      </c>
      <c r="M29" s="30">
        <f>+J29/0.35</f>
        <v>74.823048261127511</v>
      </c>
      <c r="N29" s="34">
        <v>3.2622052028318982</v>
      </c>
      <c r="O29" s="34">
        <v>20.926553283621082</v>
      </c>
      <c r="P29" s="34">
        <v>0.4095572083953507</v>
      </c>
      <c r="Q29" s="36">
        <f>+SUM(M29+N29+O29+P29)</f>
        <v>99.421363955975849</v>
      </c>
      <c r="R29" s="35">
        <f t="shared" ref="R29:U32" si="6">+M29/$Q29*100</f>
        <v>75.258521190937827</v>
      </c>
      <c r="S29" s="35">
        <f t="shared" si="6"/>
        <v>3.2811913587067818</v>
      </c>
      <c r="T29" s="35">
        <f t="shared" si="6"/>
        <v>21.048346603741464</v>
      </c>
      <c r="U29" s="35">
        <f t="shared" si="6"/>
        <v>0.41194084661391706</v>
      </c>
      <c r="V29" s="34">
        <f>+(S29/67.2)/(T29/100)</f>
        <v>0.2319766643952392</v>
      </c>
      <c r="W29" s="34">
        <f>+(R29*0.35)/(T29*12/100)</f>
        <v>10.428563548132432</v>
      </c>
      <c r="X29" s="30">
        <v>5.5381015082069087</v>
      </c>
    </row>
    <row r="30" spans="2:24" s="32" customFormat="1">
      <c r="B30" s="29" t="s">
        <v>26</v>
      </c>
      <c r="C30" s="29" t="s">
        <v>22</v>
      </c>
      <c r="D30" s="29">
        <v>100</v>
      </c>
      <c r="E30" s="33">
        <v>39287.840277777781</v>
      </c>
      <c r="F30" s="38">
        <v>39292.090277777781</v>
      </c>
      <c r="G30" s="30">
        <f t="shared" si="1"/>
        <v>4.25</v>
      </c>
      <c r="H30" s="30">
        <v>116.46968795303894</v>
      </c>
      <c r="I30" s="30">
        <v>19.687973276929291</v>
      </c>
      <c r="J30" s="34">
        <v>18.179702059324736</v>
      </c>
      <c r="K30" s="34">
        <f>+H30*J30/100</f>
        <v>21.173842259287717</v>
      </c>
      <c r="L30" s="35">
        <f>+I30/H30*K30</f>
        <v>3.5792148832652186</v>
      </c>
      <c r="M30" s="30">
        <f>+J30/0.35</f>
        <v>51.942005883784965</v>
      </c>
      <c r="N30" s="34">
        <v>11.666166615249235</v>
      </c>
      <c r="O30" s="34">
        <v>30.601896136243369</v>
      </c>
      <c r="P30" s="34">
        <v>4.1455079200483791</v>
      </c>
      <c r="Q30" s="36">
        <f>+SUM(M30+N30+O30+P30)</f>
        <v>98.355576555325939</v>
      </c>
      <c r="R30" s="35">
        <f t="shared" si="6"/>
        <v>52.810433025693357</v>
      </c>
      <c r="S30" s="35">
        <f t="shared" si="6"/>
        <v>11.861215219135955</v>
      </c>
      <c r="T30" s="35">
        <f t="shared" si="6"/>
        <v>31.11353439022292</v>
      </c>
      <c r="U30" s="35">
        <f t="shared" si="6"/>
        <v>4.2148173649477743</v>
      </c>
      <c r="V30" s="34">
        <f>+(S30/67.2)/(T30/100)</f>
        <v>0.56729710177720893</v>
      </c>
      <c r="W30" s="34">
        <f>+(R30*0.35)/(T30*12/100)</f>
        <v>4.9505924889932986</v>
      </c>
      <c r="X30" s="30">
        <v>7.2621400820906583</v>
      </c>
    </row>
    <row r="31" spans="2:24">
      <c r="B31" s="19" t="s">
        <v>26</v>
      </c>
      <c r="C31" s="19" t="s">
        <v>22</v>
      </c>
      <c r="D31" s="19">
        <v>150</v>
      </c>
      <c r="E31" s="27">
        <v>39287.840277777781</v>
      </c>
      <c r="F31" s="28">
        <v>39292.090277777781</v>
      </c>
      <c r="G31" s="12">
        <f t="shared" si="1"/>
        <v>4.25</v>
      </c>
      <c r="H31" s="1">
        <v>170.34265793931422</v>
      </c>
      <c r="I31" s="1">
        <v>30.639726733054314</v>
      </c>
      <c r="J31" s="21">
        <v>13.257071727494949</v>
      </c>
      <c r="K31" s="21">
        <f>+H31*J31/100</f>
        <v>22.58244834553626</v>
      </c>
      <c r="L31" s="15">
        <f>+I31/H31*K31</f>
        <v>4.061930550109456</v>
      </c>
      <c r="M31" s="22">
        <f>+J31/0.35</f>
        <v>37.877347792842713</v>
      </c>
      <c r="N31" s="21">
        <v>7.2022195268865667</v>
      </c>
      <c r="O31" s="21">
        <v>15.153871756433187</v>
      </c>
      <c r="P31" s="21">
        <v>4.0684200753766291</v>
      </c>
      <c r="Q31" s="10">
        <f>+SUM(M31+N31+O31+P31)</f>
        <v>64.301859151539105</v>
      </c>
      <c r="R31" s="47">
        <f t="shared" si="6"/>
        <v>58.90552511643218</v>
      </c>
      <c r="S31" s="47">
        <f t="shared" si="6"/>
        <v>11.200639642336339</v>
      </c>
      <c r="T31" s="47">
        <f t="shared" si="6"/>
        <v>23.566770784527883</v>
      </c>
      <c r="U31" s="47">
        <f t="shared" si="6"/>
        <v>6.3270644567035808</v>
      </c>
      <c r="V31" s="13">
        <f>+(S31/67.2)/(T31/100)</f>
        <v>0.70725084347678746</v>
      </c>
      <c r="W31" s="13">
        <f>+(R31*0.35)/(T31*12/100)</f>
        <v>7.2902555534842106</v>
      </c>
      <c r="X31" s="1">
        <v>6.6943135006033794</v>
      </c>
    </row>
    <row r="32" spans="2:24">
      <c r="B32" s="19" t="s">
        <v>26</v>
      </c>
      <c r="C32" s="19" t="s">
        <v>22</v>
      </c>
      <c r="D32" s="19">
        <v>200</v>
      </c>
      <c r="E32" s="27">
        <v>39287.840277777781</v>
      </c>
      <c r="F32" s="28">
        <v>39292.090277777781</v>
      </c>
      <c r="G32" s="12">
        <f t="shared" si="1"/>
        <v>4.25</v>
      </c>
      <c r="H32" s="1">
        <v>260.02890910983461</v>
      </c>
      <c r="I32" s="1">
        <v>42.46805166803307</v>
      </c>
      <c r="J32" s="21">
        <v>20.960240868934104</v>
      </c>
      <c r="K32" s="21">
        <f>+H32*J32/100</f>
        <v>54.502685678283072</v>
      </c>
      <c r="L32" s="15">
        <f>+I32/H32*K32</f>
        <v>8.9014059219631196</v>
      </c>
      <c r="M32" s="22">
        <f>+J32/0.35</f>
        <v>59.886402482668871</v>
      </c>
      <c r="N32" s="21">
        <v>15.927103933391667</v>
      </c>
      <c r="O32" s="21">
        <v>29.077824592373929</v>
      </c>
      <c r="P32" s="21">
        <v>2.2808466367653257</v>
      </c>
      <c r="Q32" s="10">
        <f>+SUM(M32+N32+O32+P32)</f>
        <v>107.1721776451998</v>
      </c>
      <c r="R32" s="47">
        <f t="shared" si="6"/>
        <v>55.878684000363002</v>
      </c>
      <c r="S32" s="47">
        <f t="shared" si="6"/>
        <v>14.861230109664604</v>
      </c>
      <c r="T32" s="47">
        <f t="shared" si="6"/>
        <v>27.131878096792889</v>
      </c>
      <c r="U32" s="47">
        <f t="shared" si="6"/>
        <v>2.1282077931795054</v>
      </c>
      <c r="V32" s="13">
        <f>+(S32/67.2)/(T32/100)</f>
        <v>0.81509011943568899</v>
      </c>
      <c r="W32" s="13">
        <f>+(R32*0.35)/(T32*12/100)</f>
        <v>6.0069374637328785</v>
      </c>
      <c r="X32" s="1">
        <v>6.8928310001890765</v>
      </c>
    </row>
    <row r="33" spans="2:24">
      <c r="B33" s="19"/>
      <c r="C33" s="19"/>
      <c r="D33" s="19"/>
      <c r="E33" s="19"/>
      <c r="F33" s="19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8"/>
      <c r="S33" s="18"/>
      <c r="T33" s="18"/>
      <c r="U33" s="18"/>
      <c r="V33" s="60"/>
      <c r="W33" s="60"/>
      <c r="X33" s="60"/>
    </row>
    <row r="34" spans="2:24">
      <c r="B34" s="29" t="s">
        <v>72</v>
      </c>
      <c r="C34" s="29" t="s">
        <v>22</v>
      </c>
      <c r="D34" s="6">
        <v>60</v>
      </c>
      <c r="E34" s="27">
        <v>39626.25</v>
      </c>
      <c r="F34" s="27">
        <v>39629.25</v>
      </c>
      <c r="G34" s="12">
        <f t="shared" si="1"/>
        <v>3</v>
      </c>
      <c r="H34" s="12">
        <v>873.24561403508756</v>
      </c>
      <c r="I34" s="12">
        <v>55.701754385965046</v>
      </c>
      <c r="J34" s="13">
        <v>25.070180892944336</v>
      </c>
      <c r="K34" s="21">
        <f>+H34*J34/100</f>
        <v>218.92425507829896</v>
      </c>
      <c r="L34" s="15">
        <f>+I34/H34*K34</f>
        <v>13.964530585104994</v>
      </c>
      <c r="M34" s="22">
        <f>+J34/0.35</f>
        <v>71.629088265555254</v>
      </c>
      <c r="N34" s="61">
        <v>6.0616312711951421</v>
      </c>
      <c r="O34" s="62">
        <v>38.400587950892785</v>
      </c>
      <c r="P34" s="62">
        <v>0.80774359820868935</v>
      </c>
      <c r="Q34" s="10">
        <f>+SUM(M34+N34+O34+P34)</f>
        <v>116.89905108585187</v>
      </c>
      <c r="R34" s="47">
        <f t="shared" ref="R34:U38" si="7">+M34/$Q34*100</f>
        <v>61.274311125887678</v>
      </c>
      <c r="S34" s="47">
        <f t="shared" si="7"/>
        <v>5.185355411262849</v>
      </c>
      <c r="T34" s="47">
        <f t="shared" si="7"/>
        <v>32.849358137809858</v>
      </c>
      <c r="U34" s="47">
        <f t="shared" si="7"/>
        <v>0.69097532503961401</v>
      </c>
      <c r="V34" s="13">
        <f>+(S34/67.2)/(T34/100)</f>
        <v>0.23489964896605081</v>
      </c>
      <c r="W34" s="13">
        <f>+(R34*0.35)/(T34*12/100)</f>
        <v>5.4404941501165816</v>
      </c>
      <c r="X34" s="1">
        <v>7.5561374752043973</v>
      </c>
    </row>
    <row r="35" spans="2:24">
      <c r="B35" s="29" t="s">
        <v>72</v>
      </c>
      <c r="C35" s="29" t="s">
        <v>22</v>
      </c>
      <c r="D35" s="6">
        <v>100</v>
      </c>
      <c r="E35" s="27">
        <v>39626.25</v>
      </c>
      <c r="F35" s="27">
        <v>39629.25</v>
      </c>
      <c r="G35" s="12">
        <f t="shared" si="1"/>
        <v>3</v>
      </c>
      <c r="H35" s="12">
        <v>484.21052631578959</v>
      </c>
      <c r="I35" s="12">
        <v>36.842105263157919</v>
      </c>
      <c r="J35" s="13">
        <v>19.842482566833496</v>
      </c>
      <c r="K35" s="21">
        <f>+H35*J35/100</f>
        <v>96.07938927098327</v>
      </c>
      <c r="L35" s="15">
        <f>+I35/H35*K35</f>
        <v>7.3103883140965564</v>
      </c>
      <c r="M35" s="22">
        <f>+J35/0.35</f>
        <v>56.692807333809995</v>
      </c>
      <c r="N35" s="61">
        <v>6.4736743740024227</v>
      </c>
      <c r="O35" s="62">
        <v>51.853628154954663</v>
      </c>
      <c r="P35" s="62">
        <v>1.9560983466189785</v>
      </c>
      <c r="Q35" s="10">
        <f>+SUM(M35+N35+O35+P35)</f>
        <v>116.97620820938604</v>
      </c>
      <c r="R35" s="47">
        <f t="shared" si="7"/>
        <v>48.465246225395283</v>
      </c>
      <c r="S35" s="47">
        <f t="shared" si="7"/>
        <v>5.5341803885578349</v>
      </c>
      <c r="T35" s="47">
        <f t="shared" si="7"/>
        <v>44.328354413862755</v>
      </c>
      <c r="U35" s="47">
        <f t="shared" si="7"/>
        <v>1.6722189721841432</v>
      </c>
      <c r="V35" s="13">
        <f>+(S35/67.2)/(T35/100)</f>
        <v>0.18578148437645423</v>
      </c>
      <c r="W35" s="13">
        <f>+(R35*0.35)/(T35*12/100)</f>
        <v>3.1888611708355343</v>
      </c>
      <c r="X35" s="1">
        <v>9.2182739657596287</v>
      </c>
    </row>
    <row r="36" spans="2:24">
      <c r="B36" s="29" t="s">
        <v>72</v>
      </c>
      <c r="C36" s="29" t="s">
        <v>22</v>
      </c>
      <c r="D36" s="6">
        <v>150</v>
      </c>
      <c r="E36" s="27">
        <v>39626.25</v>
      </c>
      <c r="F36" s="27">
        <v>39629.25</v>
      </c>
      <c r="G36" s="12">
        <f t="shared" si="1"/>
        <v>3</v>
      </c>
      <c r="H36" s="12">
        <v>386.8421052631578</v>
      </c>
      <c r="I36" s="12">
        <v>6.1403508771928159</v>
      </c>
      <c r="J36" s="13">
        <v>16.824599266052246</v>
      </c>
      <c r="K36" s="21">
        <f>+H36*J36/100</f>
        <v>65.084634002886304</v>
      </c>
      <c r="L36" s="15">
        <f>+I36/H36*K36</f>
        <v>1.033089428617215</v>
      </c>
      <c r="M36" s="22">
        <f>+J36/0.35</f>
        <v>48.070283617292134</v>
      </c>
      <c r="N36" s="61">
        <v>6.1161074824294719</v>
      </c>
      <c r="O36" s="62">
        <v>61.03683687695262</v>
      </c>
      <c r="P36" s="62">
        <v>2.2004235583120537</v>
      </c>
      <c r="Q36" s="10">
        <f>+SUM(M36+N36+O36+P36)</f>
        <v>117.42365153498628</v>
      </c>
      <c r="R36" s="47">
        <f t="shared" si="7"/>
        <v>40.937479791257928</v>
      </c>
      <c r="S36" s="47">
        <f t="shared" si="7"/>
        <v>5.2085822596031122</v>
      </c>
      <c r="T36" s="47">
        <f t="shared" si="7"/>
        <v>51.980019424593301</v>
      </c>
      <c r="U36" s="47">
        <f t="shared" si="7"/>
        <v>1.8739185245456615</v>
      </c>
      <c r="V36" s="13">
        <f>+(S36/67.2)/(T36/100)</f>
        <v>0.14911241941698003</v>
      </c>
      <c r="W36" s="13">
        <f>+(R36*0.35)/(T36*12/100)</f>
        <v>2.297055369471642</v>
      </c>
      <c r="X36" s="1">
        <v>10.460972545675805</v>
      </c>
    </row>
    <row r="37" spans="2:24">
      <c r="B37" s="29" t="s">
        <v>72</v>
      </c>
      <c r="C37" s="29" t="s">
        <v>22</v>
      </c>
      <c r="D37" s="6">
        <v>200</v>
      </c>
      <c r="E37" s="27">
        <v>39626.25</v>
      </c>
      <c r="F37" s="27">
        <v>39629.25</v>
      </c>
      <c r="G37" s="12">
        <f t="shared" si="1"/>
        <v>3</v>
      </c>
      <c r="H37" s="12">
        <v>462.28070175438609</v>
      </c>
      <c r="I37" s="12">
        <v>41.228070175438631</v>
      </c>
      <c r="J37" s="13">
        <v>17.061249256134033</v>
      </c>
      <c r="K37" s="21">
        <f>+H37*J37/100</f>
        <v>78.870862789321379</v>
      </c>
      <c r="L37" s="15">
        <f>+I37/H37*K37</f>
        <v>7.0340238161254405</v>
      </c>
      <c r="M37" s="22">
        <f>+J37/0.35</f>
        <v>48.746426446097239</v>
      </c>
      <c r="N37" s="61">
        <v>7.2500812598664925</v>
      </c>
      <c r="O37" s="62">
        <v>59.71738799628622</v>
      </c>
      <c r="P37" s="62">
        <v>2.1724088805271959</v>
      </c>
      <c r="Q37" s="10">
        <f>+SUM(M37+N37+O37+P37)</f>
        <v>117.88630458277714</v>
      </c>
      <c r="R37" s="47">
        <f t="shared" si="7"/>
        <v>41.350372817792916</v>
      </c>
      <c r="S37" s="47">
        <f t="shared" si="7"/>
        <v>6.1500623719828678</v>
      </c>
      <c r="T37" s="47">
        <f t="shared" si="7"/>
        <v>50.656764759602758</v>
      </c>
      <c r="U37" s="47">
        <f t="shared" si="7"/>
        <v>1.8428000506214688</v>
      </c>
      <c r="V37" s="13">
        <f>+(S37/67.2)/(T37/100)</f>
        <v>0.18066448919838554</v>
      </c>
      <c r="W37" s="13">
        <f>+(R37*0.35)/(T37*12/100)</f>
        <v>2.3808321479715788</v>
      </c>
      <c r="X37" s="1">
        <v>15.057867347358666</v>
      </c>
    </row>
    <row r="38" spans="2:24">
      <c r="B38" s="29" t="s">
        <v>72</v>
      </c>
      <c r="C38" s="29" t="s">
        <v>22</v>
      </c>
      <c r="D38" s="6">
        <v>500</v>
      </c>
      <c r="E38" s="27">
        <v>39626.25</v>
      </c>
      <c r="F38" s="27">
        <v>39629.25</v>
      </c>
      <c r="G38" s="12">
        <f t="shared" si="1"/>
        <v>3</v>
      </c>
      <c r="H38" s="12">
        <v>210.08771929824576</v>
      </c>
      <c r="I38" s="12">
        <v>16.22807017543866</v>
      </c>
      <c r="J38" s="13">
        <v>15.761970520019531</v>
      </c>
      <c r="K38" s="21">
        <f>+H38*J38/100</f>
        <v>33.113964381970881</v>
      </c>
      <c r="L38" s="15">
        <f>+I38/H38*K38</f>
        <v>2.5578636370207231</v>
      </c>
      <c r="M38" s="22">
        <f>+J38/0.35</f>
        <v>45.03420148577009</v>
      </c>
      <c r="N38" s="61">
        <v>7.7371187659302816</v>
      </c>
      <c r="O38" s="62">
        <v>59.289443495092712</v>
      </c>
      <c r="P38" s="62">
        <v>5.2725350696788782</v>
      </c>
      <c r="Q38" s="10">
        <f>+SUM(M38+N38+O38+P38)</f>
        <v>117.33329881647197</v>
      </c>
      <c r="R38" s="47">
        <f t="shared" si="7"/>
        <v>38.38143301179214</v>
      </c>
      <c r="S38" s="47">
        <f t="shared" si="7"/>
        <v>6.5941372517211603</v>
      </c>
      <c r="T38" s="47">
        <f t="shared" si="7"/>
        <v>50.530790571081511</v>
      </c>
      <c r="U38" s="47">
        <f t="shared" si="7"/>
        <v>4.493639165405181</v>
      </c>
      <c r="V38" s="13">
        <f>+(S38/67.2)/(T38/100)</f>
        <v>0.1941925731367527</v>
      </c>
      <c r="W38" s="13">
        <f>+(R38*0.35)/(T38*12/100)</f>
        <v>2.2153986711709939</v>
      </c>
      <c r="X38" s="1">
        <v>16.024902919200276</v>
      </c>
    </row>
    <row r="40" spans="2:24">
      <c r="H40" s="50" t="s">
        <v>54</v>
      </c>
      <c r="I40" s="51"/>
      <c r="J40" s="51"/>
      <c r="K40" s="51"/>
      <c r="L40" s="51"/>
      <c r="M40" s="51"/>
      <c r="N40" s="51"/>
      <c r="O40" s="52"/>
    </row>
    <row r="41" spans="2:24">
      <c r="H41" s="53" t="s">
        <v>55</v>
      </c>
      <c r="I41" s="54"/>
      <c r="J41" s="54"/>
      <c r="K41" s="54"/>
      <c r="L41" s="54"/>
      <c r="M41" s="54"/>
      <c r="N41" s="54"/>
      <c r="O41" s="55"/>
    </row>
    <row r="42" spans="2:24">
      <c r="H42" s="53" t="s">
        <v>56</v>
      </c>
      <c r="I42" s="54"/>
      <c r="J42" s="54"/>
      <c r="K42" s="54"/>
      <c r="L42" s="54"/>
      <c r="M42" s="54"/>
      <c r="N42" s="54"/>
      <c r="O42" s="55"/>
    </row>
    <row r="43" spans="2:24">
      <c r="H43" s="53" t="s">
        <v>65</v>
      </c>
      <c r="I43" s="54"/>
      <c r="J43" s="54"/>
      <c r="K43" s="54"/>
      <c r="L43" s="54"/>
      <c r="M43" s="54"/>
      <c r="N43" s="54"/>
      <c r="O43" s="55"/>
    </row>
    <row r="44" spans="2:24">
      <c r="H44" s="53" t="s">
        <v>68</v>
      </c>
      <c r="I44" s="54"/>
      <c r="J44" s="54"/>
      <c r="K44" s="54"/>
      <c r="L44" s="54"/>
      <c r="M44" s="54"/>
      <c r="N44" s="54"/>
      <c r="O44" s="55"/>
    </row>
    <row r="45" spans="2:24">
      <c r="H45" s="53" t="s">
        <v>66</v>
      </c>
      <c r="I45" s="54"/>
      <c r="J45" s="54"/>
      <c r="K45" s="54"/>
      <c r="L45" s="54"/>
      <c r="M45" s="54"/>
      <c r="N45" s="54"/>
      <c r="O45" s="55"/>
    </row>
    <row r="46" spans="2:24">
      <c r="H46" s="53" t="s">
        <v>67</v>
      </c>
      <c r="I46" s="54"/>
      <c r="J46" s="54"/>
      <c r="K46" s="54"/>
      <c r="L46" s="54"/>
      <c r="M46" s="54"/>
      <c r="N46" s="54"/>
      <c r="O46" s="55"/>
    </row>
    <row r="47" spans="2:24">
      <c r="H47" s="53" t="s">
        <v>57</v>
      </c>
      <c r="I47" s="54"/>
      <c r="J47" s="54"/>
      <c r="K47" s="54"/>
      <c r="L47" s="54"/>
      <c r="M47" s="54"/>
      <c r="N47" s="54"/>
      <c r="O47" s="55"/>
    </row>
    <row r="48" spans="2:24">
      <c r="H48" s="53" t="s">
        <v>58</v>
      </c>
      <c r="I48" s="54"/>
      <c r="J48" s="54"/>
      <c r="K48" s="54"/>
      <c r="L48" s="54"/>
      <c r="M48" s="54"/>
      <c r="N48" s="54"/>
      <c r="O48" s="55"/>
    </row>
    <row r="49" spans="8:15">
      <c r="H49" s="53" t="s">
        <v>59</v>
      </c>
      <c r="I49" s="54"/>
      <c r="J49" s="54"/>
      <c r="K49" s="54"/>
      <c r="L49" s="54"/>
      <c r="M49" s="54"/>
      <c r="N49" s="54"/>
      <c r="O49" s="55"/>
    </row>
    <row r="50" spans="8:15">
      <c r="H50" s="53" t="s">
        <v>60</v>
      </c>
      <c r="I50" s="54"/>
      <c r="J50" s="54"/>
      <c r="K50" s="54"/>
      <c r="L50" s="54"/>
      <c r="M50" s="54"/>
      <c r="N50" s="54"/>
      <c r="O50" s="55"/>
    </row>
    <row r="51" spans="8:15">
      <c r="H51" s="53" t="s">
        <v>61</v>
      </c>
      <c r="I51" s="54"/>
      <c r="J51" s="54"/>
      <c r="K51" s="54"/>
      <c r="L51" s="54"/>
      <c r="M51" s="54"/>
      <c r="N51" s="54"/>
      <c r="O51" s="55"/>
    </row>
    <row r="52" spans="8:15">
      <c r="H52" s="53" t="s">
        <v>62</v>
      </c>
      <c r="I52" s="54"/>
      <c r="J52" s="54"/>
      <c r="K52" s="54"/>
      <c r="L52" s="54"/>
      <c r="M52" s="54"/>
      <c r="N52" s="54"/>
      <c r="O52" s="55"/>
    </row>
    <row r="53" spans="8:15">
      <c r="H53" s="53" t="s">
        <v>69</v>
      </c>
      <c r="I53" s="54"/>
      <c r="J53" s="54"/>
      <c r="K53" s="54"/>
      <c r="L53" s="54"/>
      <c r="M53" s="54"/>
      <c r="N53" s="54"/>
      <c r="O53" s="55"/>
    </row>
    <row r="54" spans="8:15">
      <c r="H54" s="56" t="s">
        <v>63</v>
      </c>
      <c r="I54" s="57"/>
      <c r="J54" s="57"/>
      <c r="K54" s="57"/>
      <c r="L54" s="57"/>
      <c r="M54" s="57"/>
      <c r="N54" s="57"/>
      <c r="O54" s="5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K２</vt:lpstr>
      <vt:lpstr>S１</vt:lpstr>
    </vt:vector>
  </TitlesOfParts>
  <Company>海洋研究開発機構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 牧生</dc:creator>
  <cp:lastModifiedBy>sasaoka01</cp:lastModifiedBy>
  <dcterms:created xsi:type="dcterms:W3CDTF">2012-03-19T01:46:53Z</dcterms:created>
  <dcterms:modified xsi:type="dcterms:W3CDTF">2013-05-16T02:58:35Z</dcterms:modified>
</cp:coreProperties>
</file>