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Winshare\K2S1_database\k2s1_latest\data\MST_data\"/>
    </mc:Choice>
  </mc:AlternateContent>
  <bookViews>
    <workbookView xWindow="36" yWindow="-420" windowWidth="27516" windowHeight="17016" tabRatio="500" firstSheet="2" activeTab="4"/>
  </bookViews>
  <sheets>
    <sheet name="2010" sheetId="1" r:id="rId1"/>
    <sheet name="2010-2011" sheetId="2" r:id="rId2"/>
    <sheet name="2011-2012" sheetId="3" r:id="rId3"/>
    <sheet name="2012-2013" sheetId="4" r:id="rId4"/>
    <sheet name="2013-2014" sheetId="5" r:id="rId5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9" i="5" l="1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AJ55" i="1"/>
  <c r="AI55" i="1"/>
  <c r="W55" i="1"/>
  <c r="X55" i="1"/>
  <c r="AH55" i="1"/>
  <c r="AA55" i="1"/>
  <c r="AD55" i="1"/>
  <c r="AG55" i="1"/>
  <c r="AC55" i="1"/>
  <c r="AF55" i="1"/>
  <c r="AE55" i="1"/>
  <c r="AB55" i="1"/>
  <c r="Y55" i="1"/>
  <c r="V55" i="1"/>
  <c r="AJ31" i="1"/>
  <c r="AI31" i="1"/>
  <c r="W31" i="1"/>
  <c r="X31" i="1"/>
  <c r="AH31" i="1"/>
  <c r="AA31" i="1"/>
  <c r="AD31" i="1"/>
  <c r="AB31" i="1"/>
  <c r="AE31" i="1"/>
  <c r="AG31" i="1"/>
  <c r="AC31" i="1"/>
  <c r="AF31" i="1"/>
  <c r="Y31" i="1"/>
  <c r="V31" i="1"/>
  <c r="AD6" i="1"/>
  <c r="AJ79" i="2"/>
  <c r="AI79" i="2"/>
  <c r="W79" i="2"/>
  <c r="X79" i="2"/>
  <c r="AH79" i="2"/>
  <c r="AA79" i="2"/>
  <c r="AD79" i="2"/>
  <c r="AB79" i="2"/>
  <c r="AE79" i="2"/>
  <c r="AG79" i="2"/>
  <c r="AC79" i="2"/>
  <c r="AF79" i="2"/>
  <c r="Y79" i="2"/>
  <c r="V79" i="2"/>
  <c r="AJ78" i="2"/>
  <c r="AI78" i="2"/>
  <c r="W78" i="2"/>
  <c r="X78" i="2"/>
  <c r="AH78" i="2"/>
  <c r="AA78" i="2"/>
  <c r="AD78" i="2"/>
  <c r="AB78" i="2"/>
  <c r="AE78" i="2"/>
  <c r="AG78" i="2"/>
  <c r="AC78" i="2"/>
  <c r="AF78" i="2"/>
  <c r="Y78" i="2"/>
  <c r="V78" i="2"/>
  <c r="AJ77" i="2"/>
  <c r="AI77" i="2"/>
  <c r="W77" i="2"/>
  <c r="X77" i="2"/>
  <c r="AH77" i="2"/>
  <c r="AA77" i="2"/>
  <c r="AD77" i="2"/>
  <c r="AB77" i="2"/>
  <c r="AE77" i="2"/>
  <c r="AG77" i="2"/>
  <c r="AC77" i="2"/>
  <c r="AF77" i="2"/>
  <c r="Y77" i="2"/>
  <c r="V77" i="2"/>
  <c r="AJ76" i="2"/>
  <c r="AI76" i="2"/>
  <c r="W76" i="2"/>
  <c r="X76" i="2"/>
  <c r="AH76" i="2"/>
  <c r="AA76" i="2"/>
  <c r="AD76" i="2"/>
  <c r="AB76" i="2"/>
  <c r="AE76" i="2"/>
  <c r="AG76" i="2"/>
  <c r="AC76" i="2"/>
  <c r="AF76" i="2"/>
  <c r="Y76" i="2"/>
  <c r="V76" i="2"/>
  <c r="AJ75" i="2"/>
  <c r="AI75" i="2"/>
  <c r="W75" i="2"/>
  <c r="X75" i="2"/>
  <c r="AH75" i="2"/>
  <c r="AA75" i="2"/>
  <c r="AD75" i="2"/>
  <c r="AB75" i="2"/>
  <c r="AE75" i="2"/>
  <c r="AG75" i="2"/>
  <c r="AC75" i="2"/>
  <c r="AF75" i="2"/>
  <c r="Y75" i="2"/>
  <c r="V75" i="2"/>
  <c r="AJ74" i="2"/>
  <c r="AI74" i="2"/>
  <c r="W74" i="2"/>
  <c r="X74" i="2"/>
  <c r="AH74" i="2"/>
  <c r="AA74" i="2"/>
  <c r="AD74" i="2"/>
  <c r="AB74" i="2"/>
  <c r="AE74" i="2"/>
  <c r="AG74" i="2"/>
  <c r="AC74" i="2"/>
  <c r="AF74" i="2"/>
  <c r="Y74" i="2"/>
  <c r="V74" i="2"/>
  <c r="AJ73" i="2"/>
  <c r="AI73" i="2"/>
  <c r="W73" i="2"/>
  <c r="X73" i="2"/>
  <c r="AH73" i="2"/>
  <c r="AA73" i="2"/>
  <c r="AD73" i="2"/>
  <c r="AB73" i="2"/>
  <c r="AE73" i="2"/>
  <c r="AG73" i="2"/>
  <c r="AC73" i="2"/>
  <c r="AF73" i="2"/>
  <c r="Y73" i="2"/>
  <c r="V73" i="2"/>
  <c r="AJ72" i="2"/>
  <c r="AI72" i="2"/>
  <c r="W72" i="2"/>
  <c r="X72" i="2"/>
  <c r="AH72" i="2"/>
  <c r="AA72" i="2"/>
  <c r="AD72" i="2"/>
  <c r="AB72" i="2"/>
  <c r="AE72" i="2"/>
  <c r="AG72" i="2"/>
  <c r="AC72" i="2"/>
  <c r="AF72" i="2"/>
  <c r="Y72" i="2"/>
  <c r="V72" i="2"/>
  <c r="AJ71" i="2"/>
  <c r="AI71" i="2"/>
  <c r="W71" i="2"/>
  <c r="X71" i="2"/>
  <c r="AH71" i="2"/>
  <c r="AA71" i="2"/>
  <c r="AD71" i="2"/>
  <c r="AB71" i="2"/>
  <c r="AE71" i="2"/>
  <c r="AG71" i="2"/>
  <c r="AC71" i="2"/>
  <c r="AF71" i="2"/>
  <c r="Y71" i="2"/>
  <c r="V71" i="2"/>
  <c r="AJ70" i="2"/>
  <c r="AI70" i="2"/>
  <c r="W70" i="2"/>
  <c r="X70" i="2"/>
  <c r="AH70" i="2"/>
  <c r="AA70" i="2"/>
  <c r="AD70" i="2"/>
  <c r="AB70" i="2"/>
  <c r="AE70" i="2"/>
  <c r="AG70" i="2"/>
  <c r="AC70" i="2"/>
  <c r="AF70" i="2"/>
  <c r="Y70" i="2"/>
  <c r="V70" i="2"/>
  <c r="AJ69" i="2"/>
  <c r="AI69" i="2"/>
  <c r="W69" i="2"/>
  <c r="X69" i="2"/>
  <c r="AH69" i="2"/>
  <c r="AA69" i="2"/>
  <c r="AD69" i="2"/>
  <c r="AB69" i="2"/>
  <c r="AE69" i="2"/>
  <c r="AG69" i="2"/>
  <c r="AC69" i="2"/>
  <c r="AF69" i="2"/>
  <c r="Y69" i="2"/>
  <c r="V69" i="2"/>
  <c r="AJ68" i="2"/>
  <c r="AI68" i="2"/>
  <c r="W68" i="2"/>
  <c r="X68" i="2"/>
  <c r="AH68" i="2"/>
  <c r="AA68" i="2"/>
  <c r="AD68" i="2"/>
  <c r="AB68" i="2"/>
  <c r="AE68" i="2"/>
  <c r="AG68" i="2"/>
  <c r="AC68" i="2"/>
  <c r="AF68" i="2"/>
  <c r="Y68" i="2"/>
  <c r="V68" i="2"/>
  <c r="AJ67" i="2"/>
  <c r="AI67" i="2"/>
  <c r="W67" i="2"/>
  <c r="X67" i="2"/>
  <c r="AH67" i="2"/>
  <c r="AA67" i="2"/>
  <c r="AD67" i="2"/>
  <c r="AB67" i="2"/>
  <c r="AE67" i="2"/>
  <c r="AG67" i="2"/>
  <c r="AC67" i="2"/>
  <c r="AF67" i="2"/>
  <c r="Y67" i="2"/>
  <c r="V67" i="2"/>
  <c r="AJ66" i="2"/>
  <c r="AI66" i="2"/>
  <c r="W66" i="2"/>
  <c r="X66" i="2"/>
  <c r="AH66" i="2"/>
  <c r="AA66" i="2"/>
  <c r="AD66" i="2"/>
  <c r="AB66" i="2"/>
  <c r="AE66" i="2"/>
  <c r="AG66" i="2"/>
  <c r="AC66" i="2"/>
  <c r="AF66" i="2"/>
  <c r="Y66" i="2"/>
  <c r="V66" i="2"/>
  <c r="AJ65" i="2"/>
  <c r="AI65" i="2"/>
  <c r="W65" i="2"/>
  <c r="X65" i="2"/>
  <c r="AH65" i="2"/>
  <c r="AA65" i="2"/>
  <c r="AD65" i="2"/>
  <c r="AB65" i="2"/>
  <c r="AE65" i="2"/>
  <c r="AG65" i="2"/>
  <c r="AC65" i="2"/>
  <c r="AF65" i="2"/>
  <c r="Y65" i="2"/>
  <c r="V65" i="2"/>
  <c r="AJ64" i="2"/>
  <c r="AI64" i="2"/>
  <c r="W64" i="2"/>
  <c r="X64" i="2"/>
  <c r="AH64" i="2"/>
  <c r="AA64" i="2"/>
  <c r="AD64" i="2"/>
  <c r="AB64" i="2"/>
  <c r="AE64" i="2"/>
  <c r="AG64" i="2"/>
  <c r="AC64" i="2"/>
  <c r="AF64" i="2"/>
  <c r="Y64" i="2"/>
  <c r="V64" i="2"/>
  <c r="AJ63" i="2"/>
  <c r="AI63" i="2"/>
  <c r="W63" i="2"/>
  <c r="X63" i="2"/>
  <c r="AH63" i="2"/>
  <c r="AA63" i="2"/>
  <c r="AD63" i="2"/>
  <c r="AB63" i="2"/>
  <c r="AE63" i="2"/>
  <c r="AG63" i="2"/>
  <c r="AC63" i="2"/>
  <c r="AF63" i="2"/>
  <c r="Y63" i="2"/>
  <c r="V63" i="2"/>
  <c r="AJ62" i="2"/>
  <c r="AI62" i="2"/>
  <c r="W62" i="2"/>
  <c r="X62" i="2"/>
  <c r="AH62" i="2"/>
  <c r="AA62" i="2"/>
  <c r="AD62" i="2"/>
  <c r="AB62" i="2"/>
  <c r="AE62" i="2"/>
  <c r="AG62" i="2"/>
  <c r="AC62" i="2"/>
  <c r="AF62" i="2"/>
  <c r="Y62" i="2"/>
  <c r="V62" i="2"/>
  <c r="AJ61" i="2"/>
  <c r="AI61" i="2"/>
  <c r="W61" i="2"/>
  <c r="X61" i="2"/>
  <c r="AH61" i="2"/>
  <c r="AA61" i="2"/>
  <c r="AD61" i="2"/>
  <c r="AB61" i="2"/>
  <c r="AE61" i="2"/>
  <c r="AG61" i="2"/>
  <c r="AC61" i="2"/>
  <c r="AF61" i="2"/>
  <c r="Y61" i="2"/>
  <c r="V61" i="2"/>
  <c r="AJ60" i="2"/>
  <c r="AI60" i="2"/>
  <c r="W60" i="2"/>
  <c r="X60" i="2"/>
  <c r="AH60" i="2"/>
  <c r="AA60" i="2"/>
  <c r="AD60" i="2"/>
  <c r="AB60" i="2"/>
  <c r="AE60" i="2"/>
  <c r="AG60" i="2"/>
  <c r="AC60" i="2"/>
  <c r="AF60" i="2"/>
  <c r="Y60" i="2"/>
  <c r="V60" i="2"/>
  <c r="AJ59" i="2"/>
  <c r="AI59" i="2"/>
  <c r="W59" i="2"/>
  <c r="X59" i="2"/>
  <c r="AH59" i="2"/>
  <c r="AA59" i="2"/>
  <c r="AD59" i="2"/>
  <c r="AB59" i="2"/>
  <c r="AE59" i="2"/>
  <c r="AG59" i="2"/>
  <c r="AC59" i="2"/>
  <c r="AF59" i="2"/>
  <c r="Y59" i="2"/>
  <c r="V59" i="2"/>
  <c r="AJ55" i="2"/>
  <c r="AI55" i="2"/>
  <c r="W55" i="2"/>
  <c r="X55" i="2"/>
  <c r="AH55" i="2"/>
  <c r="AA55" i="2"/>
  <c r="AD55" i="2"/>
  <c r="AB55" i="2"/>
  <c r="AE55" i="2"/>
  <c r="AG55" i="2"/>
  <c r="AC55" i="2"/>
  <c r="AF55" i="2"/>
  <c r="Y55" i="2"/>
  <c r="V55" i="2"/>
  <c r="AJ54" i="2"/>
  <c r="AI54" i="2"/>
  <c r="W54" i="2"/>
  <c r="X54" i="2"/>
  <c r="AH54" i="2"/>
  <c r="AA54" i="2"/>
  <c r="AD54" i="2"/>
  <c r="AB54" i="2"/>
  <c r="AE54" i="2"/>
  <c r="AG54" i="2"/>
  <c r="AC54" i="2"/>
  <c r="AF54" i="2"/>
  <c r="Y54" i="2"/>
  <c r="V54" i="2"/>
  <c r="AJ53" i="2"/>
  <c r="AI53" i="2"/>
  <c r="W53" i="2"/>
  <c r="X53" i="2"/>
  <c r="AH53" i="2"/>
  <c r="AA53" i="2"/>
  <c r="AD53" i="2"/>
  <c r="AG53" i="2"/>
  <c r="AC53" i="2"/>
  <c r="AF53" i="2"/>
  <c r="AE53" i="2"/>
  <c r="AB53" i="2"/>
  <c r="Y53" i="2"/>
  <c r="V53" i="2"/>
  <c r="AJ52" i="2"/>
  <c r="AI52" i="2"/>
  <c r="W52" i="2"/>
  <c r="X52" i="2"/>
  <c r="AH52" i="2"/>
  <c r="AA52" i="2"/>
  <c r="AD52" i="2"/>
  <c r="AB52" i="2"/>
  <c r="AE52" i="2"/>
  <c r="AG52" i="2"/>
  <c r="AC52" i="2"/>
  <c r="AF52" i="2"/>
  <c r="Y52" i="2"/>
  <c r="V52" i="2"/>
  <c r="AJ51" i="2"/>
  <c r="AI51" i="2"/>
  <c r="W51" i="2"/>
  <c r="X51" i="2"/>
  <c r="AH51" i="2"/>
  <c r="AA51" i="2"/>
  <c r="AD51" i="2"/>
  <c r="AB51" i="2"/>
  <c r="AE51" i="2"/>
  <c r="AG51" i="2"/>
  <c r="AC51" i="2"/>
  <c r="AF51" i="2"/>
  <c r="Y51" i="2"/>
  <c r="V51" i="2"/>
  <c r="AJ50" i="2"/>
  <c r="AI50" i="2"/>
  <c r="W50" i="2"/>
  <c r="X50" i="2"/>
  <c r="AH50" i="2"/>
  <c r="AA50" i="2"/>
  <c r="AD50" i="2"/>
  <c r="AB50" i="2"/>
  <c r="AE50" i="2"/>
  <c r="AG50" i="2"/>
  <c r="AC50" i="2"/>
  <c r="AF50" i="2"/>
  <c r="Y50" i="2"/>
  <c r="V50" i="2"/>
  <c r="AJ49" i="2"/>
  <c r="AI49" i="2"/>
  <c r="W49" i="2"/>
  <c r="X49" i="2"/>
  <c r="AH49" i="2"/>
  <c r="AA49" i="2"/>
  <c r="AD49" i="2"/>
  <c r="AB49" i="2"/>
  <c r="AE49" i="2"/>
  <c r="AG49" i="2"/>
  <c r="AC49" i="2"/>
  <c r="AF49" i="2"/>
  <c r="Y49" i="2"/>
  <c r="V49" i="2"/>
  <c r="AJ48" i="2"/>
  <c r="AI48" i="2"/>
  <c r="W48" i="2"/>
  <c r="X48" i="2"/>
  <c r="AH48" i="2"/>
  <c r="AA48" i="2"/>
  <c r="AD48" i="2"/>
  <c r="AB48" i="2"/>
  <c r="AE48" i="2"/>
  <c r="AG48" i="2"/>
  <c r="AC48" i="2"/>
  <c r="AF48" i="2"/>
  <c r="Y48" i="2"/>
  <c r="V48" i="2"/>
  <c r="AJ47" i="2"/>
  <c r="AI47" i="2"/>
  <c r="W47" i="2"/>
  <c r="X47" i="2"/>
  <c r="AH47" i="2"/>
  <c r="AA47" i="2"/>
  <c r="AD47" i="2"/>
  <c r="AB47" i="2"/>
  <c r="AE47" i="2"/>
  <c r="AG47" i="2"/>
  <c r="AC47" i="2"/>
  <c r="AF47" i="2"/>
  <c r="Y47" i="2"/>
  <c r="V47" i="2"/>
  <c r="AJ46" i="2"/>
  <c r="AI46" i="2"/>
  <c r="W46" i="2"/>
  <c r="X46" i="2"/>
  <c r="AH46" i="2"/>
  <c r="AA46" i="2"/>
  <c r="AD46" i="2"/>
  <c r="AB46" i="2"/>
  <c r="AE46" i="2"/>
  <c r="AG46" i="2"/>
  <c r="AC46" i="2"/>
  <c r="AF46" i="2"/>
  <c r="Y46" i="2"/>
  <c r="V46" i="2"/>
  <c r="AJ45" i="2"/>
  <c r="AI45" i="2"/>
  <c r="W45" i="2"/>
  <c r="X45" i="2"/>
  <c r="AH45" i="2"/>
  <c r="AA45" i="2"/>
  <c r="AD45" i="2"/>
  <c r="AB45" i="2"/>
  <c r="AE45" i="2"/>
  <c r="AG45" i="2"/>
  <c r="AC45" i="2"/>
  <c r="AF45" i="2"/>
  <c r="Y45" i="2"/>
  <c r="V45" i="2"/>
  <c r="AJ44" i="2"/>
  <c r="AI44" i="2"/>
  <c r="W44" i="2"/>
  <c r="X44" i="2"/>
  <c r="AH44" i="2"/>
  <c r="AA44" i="2"/>
  <c r="AD44" i="2"/>
  <c r="AB44" i="2"/>
  <c r="AE44" i="2"/>
  <c r="AG44" i="2"/>
  <c r="AC44" i="2"/>
  <c r="AF44" i="2"/>
  <c r="Y44" i="2"/>
  <c r="V44" i="2"/>
  <c r="AJ43" i="2"/>
  <c r="AI43" i="2"/>
  <c r="W43" i="2"/>
  <c r="X43" i="2"/>
  <c r="AH43" i="2"/>
  <c r="AA43" i="2"/>
  <c r="AD43" i="2"/>
  <c r="AB43" i="2"/>
  <c r="AE43" i="2"/>
  <c r="AG43" i="2"/>
  <c r="AC43" i="2"/>
  <c r="AF43" i="2"/>
  <c r="Y43" i="2"/>
  <c r="V43" i="2"/>
  <c r="AJ42" i="2"/>
  <c r="AI42" i="2"/>
  <c r="W42" i="2"/>
  <c r="X42" i="2"/>
  <c r="AH42" i="2"/>
  <c r="AA42" i="2"/>
  <c r="AD42" i="2"/>
  <c r="AB42" i="2"/>
  <c r="AE42" i="2"/>
  <c r="AG42" i="2"/>
  <c r="AC42" i="2"/>
  <c r="AF42" i="2"/>
  <c r="Y42" i="2"/>
  <c r="V42" i="2"/>
  <c r="AJ41" i="2"/>
  <c r="AI41" i="2"/>
  <c r="W41" i="2"/>
  <c r="X41" i="2"/>
  <c r="AH41" i="2"/>
  <c r="AA41" i="2"/>
  <c r="AD41" i="2"/>
  <c r="AB41" i="2"/>
  <c r="AE41" i="2"/>
  <c r="AG41" i="2"/>
  <c r="AC41" i="2"/>
  <c r="AF41" i="2"/>
  <c r="Y41" i="2"/>
  <c r="V41" i="2"/>
  <c r="AJ40" i="2"/>
  <c r="AI40" i="2"/>
  <c r="W40" i="2"/>
  <c r="X40" i="2"/>
  <c r="AH40" i="2"/>
  <c r="AA40" i="2"/>
  <c r="AD40" i="2"/>
  <c r="AB40" i="2"/>
  <c r="AE40" i="2"/>
  <c r="AG40" i="2"/>
  <c r="AC40" i="2"/>
  <c r="AF40" i="2"/>
  <c r="Y40" i="2"/>
  <c r="V40" i="2"/>
  <c r="AJ39" i="2"/>
  <c r="AI39" i="2"/>
  <c r="W39" i="2"/>
  <c r="X39" i="2"/>
  <c r="AH39" i="2"/>
  <c r="AA39" i="2"/>
  <c r="AD39" i="2"/>
  <c r="AB39" i="2"/>
  <c r="AE39" i="2"/>
  <c r="AG39" i="2"/>
  <c r="AC39" i="2"/>
  <c r="AF39" i="2"/>
  <c r="Y39" i="2"/>
  <c r="V39" i="2"/>
  <c r="AJ38" i="2"/>
  <c r="AI38" i="2"/>
  <c r="W38" i="2"/>
  <c r="X38" i="2"/>
  <c r="AH38" i="2"/>
  <c r="AA38" i="2"/>
  <c r="AD38" i="2"/>
  <c r="AB38" i="2"/>
  <c r="AE38" i="2"/>
  <c r="AG38" i="2"/>
  <c r="AC38" i="2"/>
  <c r="AF38" i="2"/>
  <c r="Y38" i="2"/>
  <c r="V38" i="2"/>
  <c r="AJ37" i="2"/>
  <c r="AI37" i="2"/>
  <c r="W37" i="2"/>
  <c r="X37" i="2"/>
  <c r="AH37" i="2"/>
  <c r="AA37" i="2"/>
  <c r="AD37" i="2"/>
  <c r="AG37" i="2"/>
  <c r="AC37" i="2"/>
  <c r="AF37" i="2"/>
  <c r="AE37" i="2"/>
  <c r="AB37" i="2"/>
  <c r="Y37" i="2"/>
  <c r="V37" i="2"/>
  <c r="AJ36" i="2"/>
  <c r="AI36" i="2"/>
  <c r="W36" i="2"/>
  <c r="X36" i="2"/>
  <c r="AH36" i="2"/>
  <c r="AA36" i="2"/>
  <c r="AD36" i="2"/>
  <c r="AG36" i="2"/>
  <c r="AC36" i="2"/>
  <c r="AF36" i="2"/>
  <c r="AE36" i="2"/>
  <c r="AB36" i="2"/>
  <c r="Y36" i="2"/>
  <c r="V36" i="2"/>
  <c r="AJ31" i="2"/>
  <c r="AI31" i="2"/>
  <c r="W31" i="2"/>
  <c r="X31" i="2"/>
  <c r="AH31" i="2"/>
  <c r="AA31" i="2"/>
  <c r="AD31" i="2"/>
  <c r="AG31" i="2"/>
  <c r="AB31" i="2"/>
  <c r="AC31" i="2"/>
  <c r="AF31" i="2"/>
  <c r="AE31" i="2"/>
  <c r="Y31" i="2"/>
  <c r="V31" i="2"/>
  <c r="AA35" i="2"/>
  <c r="AC35" i="2"/>
  <c r="AF35" i="2"/>
  <c r="AA30" i="2"/>
  <c r="AB30" i="2"/>
  <c r="AC30" i="2"/>
  <c r="AF30" i="2"/>
  <c r="AA29" i="2"/>
  <c r="AB29" i="2"/>
  <c r="AC29" i="2"/>
  <c r="AF29" i="2"/>
  <c r="AA28" i="2"/>
  <c r="AB28" i="2"/>
  <c r="AC28" i="2"/>
  <c r="AF28" i="2"/>
  <c r="AA27" i="2"/>
  <c r="AB27" i="2"/>
  <c r="AC27" i="2"/>
  <c r="AF27" i="2"/>
  <c r="AA26" i="2"/>
  <c r="AB26" i="2"/>
  <c r="AC26" i="2"/>
  <c r="AE26" i="2"/>
  <c r="AF26" i="2"/>
  <c r="AA25" i="2"/>
  <c r="AB25" i="2"/>
  <c r="AC25" i="2"/>
  <c r="AF25" i="2"/>
  <c r="AA24" i="2"/>
  <c r="AB24" i="2"/>
  <c r="AC24" i="2"/>
  <c r="AF24" i="2"/>
  <c r="AA23" i="2"/>
  <c r="AB23" i="2"/>
  <c r="AC23" i="2"/>
  <c r="AE23" i="2"/>
  <c r="AF23" i="2"/>
  <c r="AA22" i="2"/>
  <c r="AB22" i="2"/>
  <c r="AC22" i="2"/>
  <c r="AF22" i="2"/>
  <c r="AA21" i="2"/>
  <c r="AB21" i="2"/>
  <c r="AC21" i="2"/>
  <c r="AF21" i="2"/>
  <c r="AA20" i="2"/>
  <c r="AB20" i="2"/>
  <c r="AC20" i="2"/>
  <c r="AE20" i="2"/>
  <c r="AF20" i="2"/>
  <c r="AA19" i="2"/>
  <c r="AB19" i="2"/>
  <c r="AC19" i="2"/>
  <c r="AE19" i="2"/>
  <c r="AF19" i="2"/>
  <c r="AA18" i="2"/>
  <c r="AB18" i="2"/>
  <c r="AC18" i="2"/>
  <c r="AE18" i="2"/>
  <c r="AF18" i="2"/>
  <c r="AA17" i="2"/>
  <c r="AB17" i="2"/>
  <c r="AC17" i="2"/>
  <c r="AF17" i="2"/>
  <c r="AA16" i="2"/>
  <c r="AB16" i="2"/>
  <c r="AC16" i="2"/>
  <c r="AE16" i="2"/>
  <c r="AF16" i="2"/>
  <c r="AA15" i="2"/>
  <c r="AB15" i="2"/>
  <c r="AC15" i="2"/>
  <c r="AE15" i="2"/>
  <c r="AF15" i="2"/>
  <c r="AA14" i="2"/>
  <c r="AB14" i="2"/>
  <c r="AC14" i="2"/>
  <c r="AE14" i="2"/>
  <c r="AF14" i="2"/>
  <c r="AA13" i="2"/>
  <c r="AB13" i="2"/>
  <c r="AC13" i="2"/>
  <c r="AF13" i="2"/>
  <c r="AA12" i="2"/>
  <c r="AB12" i="2"/>
  <c r="AC12" i="2"/>
  <c r="AE12" i="2"/>
  <c r="AF12" i="2"/>
  <c r="AA11" i="2"/>
  <c r="AB11" i="2"/>
  <c r="AC11" i="2"/>
  <c r="AE11" i="2"/>
  <c r="AF11" i="2"/>
  <c r="AA10" i="2"/>
  <c r="AB10" i="2"/>
  <c r="AC10" i="2"/>
  <c r="AE10" i="2"/>
  <c r="AF10" i="2"/>
  <c r="AA9" i="2"/>
  <c r="AB9" i="2"/>
  <c r="AC9" i="2"/>
  <c r="AE9" i="2"/>
  <c r="AF9" i="2"/>
  <c r="AA8" i="2"/>
  <c r="AB8" i="2"/>
  <c r="AC8" i="2"/>
  <c r="AE8" i="2"/>
  <c r="AF8" i="2"/>
  <c r="AA7" i="2"/>
  <c r="AB7" i="2"/>
  <c r="AC7" i="2"/>
  <c r="AF7" i="2"/>
  <c r="AA6" i="2"/>
  <c r="AB6" i="2"/>
  <c r="AC6" i="2"/>
  <c r="AF6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AJ54" i="1"/>
  <c r="AI54" i="1"/>
  <c r="AJ53" i="1"/>
  <c r="AI53" i="1"/>
  <c r="AJ51" i="1"/>
  <c r="AI51" i="1"/>
  <c r="AJ50" i="1"/>
  <c r="AI50" i="1"/>
  <c r="AJ49" i="1"/>
  <c r="AI49" i="1"/>
  <c r="AJ46" i="1"/>
  <c r="AI46" i="1"/>
  <c r="AJ43" i="1"/>
  <c r="AI43" i="1"/>
  <c r="AJ42" i="1"/>
  <c r="AI42" i="1"/>
  <c r="AJ41" i="1"/>
  <c r="AI41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AJ35" i="2"/>
  <c r="AI35" i="2"/>
  <c r="W35" i="2"/>
  <c r="X35" i="2"/>
  <c r="AH35" i="2"/>
  <c r="AD35" i="2"/>
  <c r="AB35" i="2"/>
  <c r="AE35" i="2"/>
  <c r="AG35" i="2"/>
  <c r="Y35" i="2"/>
  <c r="V35" i="2"/>
  <c r="AJ30" i="2"/>
  <c r="AI30" i="2"/>
  <c r="W30" i="2"/>
  <c r="X30" i="2"/>
  <c r="AH30" i="2"/>
  <c r="AD30" i="2"/>
  <c r="AE30" i="2"/>
  <c r="AG30" i="2"/>
  <c r="Y30" i="2"/>
  <c r="V30" i="2"/>
  <c r="AJ29" i="2"/>
  <c r="AI29" i="2"/>
  <c r="W29" i="2"/>
  <c r="X29" i="2"/>
  <c r="AH29" i="2"/>
  <c r="AD29" i="2"/>
  <c r="AE29" i="2"/>
  <c r="AG29" i="2"/>
  <c r="Y29" i="2"/>
  <c r="V29" i="2"/>
  <c r="AJ28" i="2"/>
  <c r="AI28" i="2"/>
  <c r="W28" i="2"/>
  <c r="X28" i="2"/>
  <c r="AH28" i="2"/>
  <c r="AD28" i="2"/>
  <c r="AE28" i="2"/>
  <c r="AG28" i="2"/>
  <c r="Y28" i="2"/>
  <c r="V28" i="2"/>
  <c r="AJ27" i="2"/>
  <c r="AI27" i="2"/>
  <c r="W27" i="2"/>
  <c r="X27" i="2"/>
  <c r="AH27" i="2"/>
  <c r="AD27" i="2"/>
  <c r="AE27" i="2"/>
  <c r="AG27" i="2"/>
  <c r="Y27" i="2"/>
  <c r="V27" i="2"/>
  <c r="AJ26" i="2"/>
  <c r="AI26" i="2"/>
  <c r="W26" i="2"/>
  <c r="X26" i="2"/>
  <c r="AH26" i="2"/>
  <c r="AD26" i="2"/>
  <c r="AG26" i="2"/>
  <c r="Y26" i="2"/>
  <c r="V26" i="2"/>
  <c r="AJ25" i="2"/>
  <c r="AI25" i="2"/>
  <c r="W25" i="2"/>
  <c r="X25" i="2"/>
  <c r="AH25" i="2"/>
  <c r="AD25" i="2"/>
  <c r="AE25" i="2"/>
  <c r="AG25" i="2"/>
  <c r="Y25" i="2"/>
  <c r="V25" i="2"/>
  <c r="AJ24" i="2"/>
  <c r="AI24" i="2"/>
  <c r="W24" i="2"/>
  <c r="X24" i="2"/>
  <c r="AH24" i="2"/>
  <c r="AD24" i="2"/>
  <c r="AE24" i="2"/>
  <c r="AG24" i="2"/>
  <c r="Y24" i="2"/>
  <c r="V24" i="2"/>
  <c r="AJ23" i="2"/>
  <c r="AI23" i="2"/>
  <c r="W23" i="2"/>
  <c r="X23" i="2"/>
  <c r="AH23" i="2"/>
  <c r="AD23" i="2"/>
  <c r="AG23" i="2"/>
  <c r="Y23" i="2"/>
  <c r="V23" i="2"/>
  <c r="AJ22" i="2"/>
  <c r="AI22" i="2"/>
  <c r="W22" i="2"/>
  <c r="X22" i="2"/>
  <c r="AH22" i="2"/>
  <c r="AD22" i="2"/>
  <c r="AE22" i="2"/>
  <c r="AG22" i="2"/>
  <c r="Y22" i="2"/>
  <c r="V22" i="2"/>
  <c r="AJ21" i="2"/>
  <c r="AI21" i="2"/>
  <c r="W21" i="2"/>
  <c r="X21" i="2"/>
  <c r="AH21" i="2"/>
  <c r="AD21" i="2"/>
  <c r="AE21" i="2"/>
  <c r="AG21" i="2"/>
  <c r="Y21" i="2"/>
  <c r="V21" i="2"/>
  <c r="AJ20" i="2"/>
  <c r="AI20" i="2"/>
  <c r="W20" i="2"/>
  <c r="X20" i="2"/>
  <c r="AH20" i="2"/>
  <c r="AD20" i="2"/>
  <c r="AG20" i="2"/>
  <c r="Y20" i="2"/>
  <c r="V20" i="2"/>
  <c r="AJ19" i="2"/>
  <c r="AI19" i="2"/>
  <c r="W19" i="2"/>
  <c r="X19" i="2"/>
  <c r="AH19" i="2"/>
  <c r="AD19" i="2"/>
  <c r="AG19" i="2"/>
  <c r="Y19" i="2"/>
  <c r="V19" i="2"/>
  <c r="AJ18" i="2"/>
  <c r="AI18" i="2"/>
  <c r="W18" i="2"/>
  <c r="X18" i="2"/>
  <c r="AH18" i="2"/>
  <c r="AD18" i="2"/>
  <c r="AG18" i="2"/>
  <c r="Y18" i="2"/>
  <c r="V18" i="2"/>
  <c r="AJ17" i="2"/>
  <c r="AI17" i="2"/>
  <c r="W17" i="2"/>
  <c r="X17" i="2"/>
  <c r="AH17" i="2"/>
  <c r="AD17" i="2"/>
  <c r="AE17" i="2"/>
  <c r="AG17" i="2"/>
  <c r="Y17" i="2"/>
  <c r="V17" i="2"/>
  <c r="AJ16" i="2"/>
  <c r="AI16" i="2"/>
  <c r="W16" i="2"/>
  <c r="X16" i="2"/>
  <c r="AH16" i="2"/>
  <c r="AD16" i="2"/>
  <c r="AG16" i="2"/>
  <c r="Y16" i="2"/>
  <c r="V16" i="2"/>
  <c r="AJ15" i="2"/>
  <c r="AI15" i="2"/>
  <c r="W15" i="2"/>
  <c r="X15" i="2"/>
  <c r="AH15" i="2"/>
  <c r="AD15" i="2"/>
  <c r="AG15" i="2"/>
  <c r="Y15" i="2"/>
  <c r="V15" i="2"/>
  <c r="AJ14" i="2"/>
  <c r="AI14" i="2"/>
  <c r="W14" i="2"/>
  <c r="X14" i="2"/>
  <c r="AH14" i="2"/>
  <c r="AD14" i="2"/>
  <c r="AG14" i="2"/>
  <c r="Y14" i="2"/>
  <c r="V14" i="2"/>
  <c r="AJ13" i="2"/>
  <c r="AI13" i="2"/>
  <c r="W13" i="2"/>
  <c r="X13" i="2"/>
  <c r="AH13" i="2"/>
  <c r="AD13" i="2"/>
  <c r="AE13" i="2"/>
  <c r="AG13" i="2"/>
  <c r="Y13" i="2"/>
  <c r="V13" i="2"/>
  <c r="AJ12" i="2"/>
  <c r="AI12" i="2"/>
  <c r="W12" i="2"/>
  <c r="X12" i="2"/>
  <c r="AH12" i="2"/>
  <c r="AD12" i="2"/>
  <c r="AG12" i="2"/>
  <c r="Y12" i="2"/>
  <c r="V12" i="2"/>
  <c r="AJ11" i="2"/>
  <c r="AI11" i="2"/>
  <c r="W11" i="2"/>
  <c r="X11" i="2"/>
  <c r="AH11" i="2"/>
  <c r="AD11" i="2"/>
  <c r="AG11" i="2"/>
  <c r="Y11" i="2"/>
  <c r="V11" i="2"/>
  <c r="AJ10" i="2"/>
  <c r="AI10" i="2"/>
  <c r="W10" i="2"/>
  <c r="X10" i="2"/>
  <c r="AH10" i="2"/>
  <c r="AD10" i="2"/>
  <c r="AG10" i="2"/>
  <c r="Y10" i="2"/>
  <c r="V10" i="2"/>
  <c r="AJ9" i="2"/>
  <c r="AI9" i="2"/>
  <c r="W9" i="2"/>
  <c r="X9" i="2"/>
  <c r="AH9" i="2"/>
  <c r="AD9" i="2"/>
  <c r="AG9" i="2"/>
  <c r="Y9" i="2"/>
  <c r="V9" i="2"/>
  <c r="AJ8" i="2"/>
  <c r="AI8" i="2"/>
  <c r="W8" i="2"/>
  <c r="X8" i="2"/>
  <c r="AH8" i="2"/>
  <c r="AD8" i="2"/>
  <c r="AG8" i="2"/>
  <c r="Y8" i="2"/>
  <c r="V8" i="2"/>
  <c r="AJ7" i="2"/>
  <c r="AI7" i="2"/>
  <c r="W7" i="2"/>
  <c r="X7" i="2"/>
  <c r="AH7" i="2"/>
  <c r="AD7" i="2"/>
  <c r="AE7" i="2"/>
  <c r="AG7" i="2"/>
  <c r="Y7" i="2"/>
  <c r="V7" i="2"/>
  <c r="AJ6" i="2"/>
  <c r="AI6" i="2"/>
  <c r="W6" i="2"/>
  <c r="X6" i="2"/>
  <c r="AH6" i="2"/>
  <c r="AD6" i="2"/>
  <c r="AE6" i="2"/>
  <c r="AG6" i="2"/>
  <c r="Y6" i="2"/>
  <c r="V6" i="2"/>
  <c r="AJ78" i="1"/>
  <c r="AI78" i="1"/>
  <c r="W78" i="1"/>
  <c r="X78" i="1"/>
  <c r="AH78" i="1"/>
  <c r="AA78" i="1"/>
  <c r="AD78" i="1"/>
  <c r="AB78" i="1"/>
  <c r="AE78" i="1"/>
  <c r="AG78" i="1"/>
  <c r="AC78" i="1"/>
  <c r="AF78" i="1"/>
  <c r="Y78" i="1"/>
  <c r="V78" i="1"/>
  <c r="AJ77" i="1"/>
  <c r="AI77" i="1"/>
  <c r="W77" i="1"/>
  <c r="X77" i="1"/>
  <c r="AH77" i="1"/>
  <c r="AA77" i="1"/>
  <c r="AD77" i="1"/>
  <c r="AB77" i="1"/>
  <c r="AE77" i="1"/>
  <c r="AG77" i="1"/>
  <c r="AC77" i="1"/>
  <c r="AF77" i="1"/>
  <c r="Y77" i="1"/>
  <c r="V77" i="1"/>
  <c r="AJ76" i="1"/>
  <c r="AI76" i="1"/>
  <c r="W76" i="1"/>
  <c r="X76" i="1"/>
  <c r="AH76" i="1"/>
  <c r="AA76" i="1"/>
  <c r="AD76" i="1"/>
  <c r="AB76" i="1"/>
  <c r="AE76" i="1"/>
  <c r="AG76" i="1"/>
  <c r="AC76" i="1"/>
  <c r="AF76" i="1"/>
  <c r="Y76" i="1"/>
  <c r="V76" i="1"/>
  <c r="AJ75" i="1"/>
  <c r="AI75" i="1"/>
  <c r="W75" i="1"/>
  <c r="X75" i="1"/>
  <c r="AH75" i="1"/>
  <c r="AA75" i="1"/>
  <c r="AD75" i="1"/>
  <c r="AB75" i="1"/>
  <c r="AE75" i="1"/>
  <c r="AG75" i="1"/>
  <c r="AC75" i="1"/>
  <c r="AF75" i="1"/>
  <c r="Y75" i="1"/>
  <c r="V75" i="1"/>
  <c r="AJ74" i="1"/>
  <c r="AI74" i="1"/>
  <c r="W74" i="1"/>
  <c r="X74" i="1"/>
  <c r="AH74" i="1"/>
  <c r="AA74" i="1"/>
  <c r="AD74" i="1"/>
  <c r="AB74" i="1"/>
  <c r="AE74" i="1"/>
  <c r="AG74" i="1"/>
  <c r="AC74" i="1"/>
  <c r="AF74" i="1"/>
  <c r="Y74" i="1"/>
  <c r="V74" i="1"/>
  <c r="AJ73" i="1"/>
  <c r="AI73" i="1"/>
  <c r="W73" i="1"/>
  <c r="X73" i="1"/>
  <c r="AH73" i="1"/>
  <c r="AA73" i="1"/>
  <c r="AD73" i="1"/>
  <c r="AB73" i="1"/>
  <c r="AE73" i="1"/>
  <c r="AG73" i="1"/>
  <c r="AC73" i="1"/>
  <c r="AF73" i="1"/>
  <c r="Y73" i="1"/>
  <c r="V73" i="1"/>
  <c r="AJ72" i="1"/>
  <c r="AI72" i="1"/>
  <c r="W72" i="1"/>
  <c r="X72" i="1"/>
  <c r="AH72" i="1"/>
  <c r="AA72" i="1"/>
  <c r="AD72" i="1"/>
  <c r="AB72" i="1"/>
  <c r="AE72" i="1"/>
  <c r="AG72" i="1"/>
  <c r="AC72" i="1"/>
  <c r="AF72" i="1"/>
  <c r="Y72" i="1"/>
  <c r="V72" i="1"/>
  <c r="AJ71" i="1"/>
  <c r="AI71" i="1"/>
  <c r="W71" i="1"/>
  <c r="X71" i="1"/>
  <c r="AH71" i="1"/>
  <c r="AA71" i="1"/>
  <c r="AD71" i="1"/>
  <c r="AB71" i="1"/>
  <c r="AE71" i="1"/>
  <c r="AG71" i="1"/>
  <c r="AC71" i="1"/>
  <c r="AF71" i="1"/>
  <c r="Y71" i="1"/>
  <c r="V71" i="1"/>
  <c r="AJ70" i="1"/>
  <c r="AI70" i="1"/>
  <c r="W70" i="1"/>
  <c r="X70" i="1"/>
  <c r="AH70" i="1"/>
  <c r="AA70" i="1"/>
  <c r="AD70" i="1"/>
  <c r="AB70" i="1"/>
  <c r="AE70" i="1"/>
  <c r="AG70" i="1"/>
  <c r="AC70" i="1"/>
  <c r="AF70" i="1"/>
  <c r="Y70" i="1"/>
  <c r="V70" i="1"/>
  <c r="AJ69" i="1"/>
  <c r="AI69" i="1"/>
  <c r="W69" i="1"/>
  <c r="X69" i="1"/>
  <c r="AH69" i="1"/>
  <c r="AA69" i="1"/>
  <c r="AD69" i="1"/>
  <c r="AB69" i="1"/>
  <c r="AE69" i="1"/>
  <c r="AG69" i="1"/>
  <c r="AC69" i="1"/>
  <c r="AF69" i="1"/>
  <c r="Y69" i="1"/>
  <c r="V69" i="1"/>
  <c r="AJ68" i="1"/>
  <c r="AI68" i="1"/>
  <c r="W68" i="1"/>
  <c r="X68" i="1"/>
  <c r="AH68" i="1"/>
  <c r="AA68" i="1"/>
  <c r="AD68" i="1"/>
  <c r="AB68" i="1"/>
  <c r="AE68" i="1"/>
  <c r="AG68" i="1"/>
  <c r="AC68" i="1"/>
  <c r="AF68" i="1"/>
  <c r="Y68" i="1"/>
  <c r="V68" i="1"/>
  <c r="AJ67" i="1"/>
  <c r="AI67" i="1"/>
  <c r="W67" i="1"/>
  <c r="X67" i="1"/>
  <c r="AH67" i="1"/>
  <c r="AA67" i="1"/>
  <c r="AD67" i="1"/>
  <c r="AB67" i="1"/>
  <c r="AE67" i="1"/>
  <c r="AG67" i="1"/>
  <c r="AC67" i="1"/>
  <c r="AF67" i="1"/>
  <c r="Y67" i="1"/>
  <c r="V67" i="1"/>
  <c r="AJ66" i="1"/>
  <c r="AI66" i="1"/>
  <c r="W66" i="1"/>
  <c r="X66" i="1"/>
  <c r="AH66" i="1"/>
  <c r="AA66" i="1"/>
  <c r="AD66" i="1"/>
  <c r="AB66" i="1"/>
  <c r="AE66" i="1"/>
  <c r="AG66" i="1"/>
  <c r="AC66" i="1"/>
  <c r="AF66" i="1"/>
  <c r="Y66" i="1"/>
  <c r="V66" i="1"/>
  <c r="AJ65" i="1"/>
  <c r="AI65" i="1"/>
  <c r="W65" i="1"/>
  <c r="X65" i="1"/>
  <c r="AH65" i="1"/>
  <c r="AA65" i="1"/>
  <c r="AD65" i="1"/>
  <c r="AB65" i="1"/>
  <c r="AE65" i="1"/>
  <c r="AG65" i="1"/>
  <c r="AC65" i="1"/>
  <c r="AF65" i="1"/>
  <c r="Y65" i="1"/>
  <c r="V65" i="1"/>
  <c r="AJ64" i="1"/>
  <c r="AI64" i="1"/>
  <c r="W64" i="1"/>
  <c r="X64" i="1"/>
  <c r="AH64" i="1"/>
  <c r="AA64" i="1"/>
  <c r="AD64" i="1"/>
  <c r="AB64" i="1"/>
  <c r="AE64" i="1"/>
  <c r="AG64" i="1"/>
  <c r="AC64" i="1"/>
  <c r="AF64" i="1"/>
  <c r="Y64" i="1"/>
  <c r="V64" i="1"/>
  <c r="AJ63" i="1"/>
  <c r="AI63" i="1"/>
  <c r="W63" i="1"/>
  <c r="X63" i="1"/>
  <c r="AH63" i="1"/>
  <c r="AA63" i="1"/>
  <c r="AD63" i="1"/>
  <c r="AB63" i="1"/>
  <c r="AE63" i="1"/>
  <c r="AG63" i="1"/>
  <c r="AC63" i="1"/>
  <c r="AF63" i="1"/>
  <c r="Y63" i="1"/>
  <c r="V63" i="1"/>
  <c r="AJ62" i="1"/>
  <c r="AI62" i="1"/>
  <c r="W62" i="1"/>
  <c r="X62" i="1"/>
  <c r="AH62" i="1"/>
  <c r="AA62" i="1"/>
  <c r="AD62" i="1"/>
  <c r="AB62" i="1"/>
  <c r="AE62" i="1"/>
  <c r="AG62" i="1"/>
  <c r="AC62" i="1"/>
  <c r="AF62" i="1"/>
  <c r="Y62" i="1"/>
  <c r="V62" i="1"/>
  <c r="AJ61" i="1"/>
  <c r="AI61" i="1"/>
  <c r="W61" i="1"/>
  <c r="X61" i="1"/>
  <c r="AH61" i="1"/>
  <c r="AA61" i="1"/>
  <c r="AD61" i="1"/>
  <c r="AB61" i="1"/>
  <c r="AE61" i="1"/>
  <c r="AG61" i="1"/>
  <c r="AC61" i="1"/>
  <c r="AF61" i="1"/>
  <c r="Y61" i="1"/>
  <c r="V61" i="1"/>
  <c r="AJ60" i="1"/>
  <c r="AI60" i="1"/>
  <c r="W60" i="1"/>
  <c r="X60" i="1"/>
  <c r="AH60" i="1"/>
  <c r="AA60" i="1"/>
  <c r="AD60" i="1"/>
  <c r="AB60" i="1"/>
  <c r="AE60" i="1"/>
  <c r="AG60" i="1"/>
  <c r="AC60" i="1"/>
  <c r="AF60" i="1"/>
  <c r="Y60" i="1"/>
  <c r="V60" i="1"/>
  <c r="AJ59" i="1"/>
  <c r="AI59" i="1"/>
  <c r="W59" i="1"/>
  <c r="X59" i="1"/>
  <c r="AH59" i="1"/>
  <c r="AA59" i="1"/>
  <c r="AD59" i="1"/>
  <c r="AB59" i="1"/>
  <c r="AE59" i="1"/>
  <c r="AG59" i="1"/>
  <c r="AC59" i="1"/>
  <c r="AF59" i="1"/>
  <c r="Y59" i="1"/>
  <c r="V59" i="1"/>
  <c r="W54" i="1"/>
  <c r="X54" i="1"/>
  <c r="AH54" i="1"/>
  <c r="AA54" i="1"/>
  <c r="AD54" i="1"/>
  <c r="AB54" i="1"/>
  <c r="AE54" i="1"/>
  <c r="AG54" i="1"/>
  <c r="AC54" i="1"/>
  <c r="AF54" i="1"/>
  <c r="Y54" i="1"/>
  <c r="V54" i="1"/>
  <c r="W53" i="1"/>
  <c r="X53" i="1"/>
  <c r="AH53" i="1"/>
  <c r="AA53" i="1"/>
  <c r="AD53" i="1"/>
  <c r="AB53" i="1"/>
  <c r="AE53" i="1"/>
  <c r="AG53" i="1"/>
  <c r="AC53" i="1"/>
  <c r="AF53" i="1"/>
  <c r="Y53" i="1"/>
  <c r="V53" i="1"/>
  <c r="AJ52" i="1"/>
  <c r="AI52" i="1"/>
  <c r="W52" i="1"/>
  <c r="X52" i="1"/>
  <c r="AH52" i="1"/>
  <c r="AA52" i="1"/>
  <c r="AD52" i="1"/>
  <c r="AB52" i="1"/>
  <c r="AE52" i="1"/>
  <c r="AG52" i="1"/>
  <c r="AC52" i="1"/>
  <c r="AF52" i="1"/>
  <c r="Y52" i="1"/>
  <c r="V52" i="1"/>
  <c r="W51" i="1"/>
  <c r="X51" i="1"/>
  <c r="AH51" i="1"/>
  <c r="AA51" i="1"/>
  <c r="AD51" i="1"/>
  <c r="AB51" i="1"/>
  <c r="AE51" i="1"/>
  <c r="AG51" i="1"/>
  <c r="AC51" i="1"/>
  <c r="AF51" i="1"/>
  <c r="Y51" i="1"/>
  <c r="V51" i="1"/>
  <c r="W50" i="1"/>
  <c r="X50" i="1"/>
  <c r="AH50" i="1"/>
  <c r="AA50" i="1"/>
  <c r="AD50" i="1"/>
  <c r="AB50" i="1"/>
  <c r="AE50" i="1"/>
  <c r="AG50" i="1"/>
  <c r="AC50" i="1"/>
  <c r="AF50" i="1"/>
  <c r="Y50" i="1"/>
  <c r="V50" i="1"/>
  <c r="W49" i="1"/>
  <c r="X49" i="1"/>
  <c r="AH49" i="1"/>
  <c r="AA49" i="1"/>
  <c r="AD49" i="1"/>
  <c r="AB49" i="1"/>
  <c r="AE49" i="1"/>
  <c r="AG49" i="1"/>
  <c r="AC49" i="1"/>
  <c r="AF49" i="1"/>
  <c r="Y49" i="1"/>
  <c r="V49" i="1"/>
  <c r="AJ48" i="1"/>
  <c r="AI48" i="1"/>
  <c r="W48" i="1"/>
  <c r="X48" i="1"/>
  <c r="AH48" i="1"/>
  <c r="AA48" i="1"/>
  <c r="AD48" i="1"/>
  <c r="AB48" i="1"/>
  <c r="AE48" i="1"/>
  <c r="AG48" i="1"/>
  <c r="AC48" i="1"/>
  <c r="AF48" i="1"/>
  <c r="Y48" i="1"/>
  <c r="V48" i="1"/>
  <c r="AJ47" i="1"/>
  <c r="AI47" i="1"/>
  <c r="W47" i="1"/>
  <c r="X47" i="1"/>
  <c r="AH47" i="1"/>
  <c r="AA47" i="1"/>
  <c r="AD47" i="1"/>
  <c r="AB47" i="1"/>
  <c r="AE47" i="1"/>
  <c r="AG47" i="1"/>
  <c r="AC47" i="1"/>
  <c r="AF47" i="1"/>
  <c r="Y47" i="1"/>
  <c r="V47" i="1"/>
  <c r="W46" i="1"/>
  <c r="X46" i="1"/>
  <c r="AH46" i="1"/>
  <c r="AA46" i="1"/>
  <c r="AD46" i="1"/>
  <c r="AB46" i="1"/>
  <c r="AE46" i="1"/>
  <c r="AG46" i="1"/>
  <c r="AC46" i="1"/>
  <c r="AF46" i="1"/>
  <c r="Y46" i="1"/>
  <c r="V46" i="1"/>
  <c r="AJ45" i="1"/>
  <c r="AI45" i="1"/>
  <c r="W45" i="1"/>
  <c r="X45" i="1"/>
  <c r="AH45" i="1"/>
  <c r="AA45" i="1"/>
  <c r="AD45" i="1"/>
  <c r="AB45" i="1"/>
  <c r="AE45" i="1"/>
  <c r="AG45" i="1"/>
  <c r="AC45" i="1"/>
  <c r="AF45" i="1"/>
  <c r="Y45" i="1"/>
  <c r="V45" i="1"/>
  <c r="AJ44" i="1"/>
  <c r="AI44" i="1"/>
  <c r="W44" i="1"/>
  <c r="X44" i="1"/>
  <c r="AH44" i="1"/>
  <c r="AA44" i="1"/>
  <c r="AD44" i="1"/>
  <c r="AB44" i="1"/>
  <c r="AE44" i="1"/>
  <c r="AG44" i="1"/>
  <c r="AC44" i="1"/>
  <c r="AF44" i="1"/>
  <c r="Y44" i="1"/>
  <c r="V44" i="1"/>
  <c r="W43" i="1"/>
  <c r="X43" i="1"/>
  <c r="AH43" i="1"/>
  <c r="AA43" i="1"/>
  <c r="AD43" i="1"/>
  <c r="AB43" i="1"/>
  <c r="AE43" i="1"/>
  <c r="AG43" i="1"/>
  <c r="AC43" i="1"/>
  <c r="AF43" i="1"/>
  <c r="Y43" i="1"/>
  <c r="V43" i="1"/>
  <c r="W42" i="1"/>
  <c r="X42" i="1"/>
  <c r="AH42" i="1"/>
  <c r="AA42" i="1"/>
  <c r="AD42" i="1"/>
  <c r="AB42" i="1"/>
  <c r="AE42" i="1"/>
  <c r="AG42" i="1"/>
  <c r="AC42" i="1"/>
  <c r="AF42" i="1"/>
  <c r="Y42" i="1"/>
  <c r="V42" i="1"/>
  <c r="W41" i="1"/>
  <c r="X41" i="1"/>
  <c r="AH41" i="1"/>
  <c r="AA41" i="1"/>
  <c r="AD41" i="1"/>
  <c r="AB41" i="1"/>
  <c r="AE41" i="1"/>
  <c r="AG41" i="1"/>
  <c r="AC41" i="1"/>
  <c r="AF41" i="1"/>
  <c r="Y41" i="1"/>
  <c r="V41" i="1"/>
  <c r="AJ40" i="1"/>
  <c r="AI40" i="1"/>
  <c r="W40" i="1"/>
  <c r="X40" i="1"/>
  <c r="AH40" i="1"/>
  <c r="AA40" i="1"/>
  <c r="AD40" i="1"/>
  <c r="AB40" i="1"/>
  <c r="AE40" i="1"/>
  <c r="AG40" i="1"/>
  <c r="AC40" i="1"/>
  <c r="AF40" i="1"/>
  <c r="Y40" i="1"/>
  <c r="V40" i="1"/>
  <c r="AJ39" i="1"/>
  <c r="AI39" i="1"/>
  <c r="W39" i="1"/>
  <c r="X39" i="1"/>
  <c r="AH39" i="1"/>
  <c r="AA39" i="1"/>
  <c r="AD39" i="1"/>
  <c r="AB39" i="1"/>
  <c r="AE39" i="1"/>
  <c r="AG39" i="1"/>
  <c r="AC39" i="1"/>
  <c r="AF39" i="1"/>
  <c r="Y39" i="1"/>
  <c r="V39" i="1"/>
  <c r="AJ38" i="1"/>
  <c r="AI38" i="1"/>
  <c r="W38" i="1"/>
  <c r="X38" i="1"/>
  <c r="AH38" i="1"/>
  <c r="AA38" i="1"/>
  <c r="AD38" i="1"/>
  <c r="AB38" i="1"/>
  <c r="AE38" i="1"/>
  <c r="AG38" i="1"/>
  <c r="AC38" i="1"/>
  <c r="AF38" i="1"/>
  <c r="Y38" i="1"/>
  <c r="V38" i="1"/>
  <c r="AJ37" i="1"/>
  <c r="AI37" i="1"/>
  <c r="W37" i="1"/>
  <c r="X37" i="1"/>
  <c r="AH37" i="1"/>
  <c r="AA37" i="1"/>
  <c r="AD37" i="1"/>
  <c r="AB37" i="1"/>
  <c r="AE37" i="1"/>
  <c r="AG37" i="1"/>
  <c r="AC37" i="1"/>
  <c r="AF37" i="1"/>
  <c r="Y37" i="1"/>
  <c r="V37" i="1"/>
  <c r="AJ36" i="1"/>
  <c r="AI36" i="1"/>
  <c r="W36" i="1"/>
  <c r="X36" i="1"/>
  <c r="AH36" i="1"/>
  <c r="AA36" i="1"/>
  <c r="AD36" i="1"/>
  <c r="AB36" i="1"/>
  <c r="AE36" i="1"/>
  <c r="AG36" i="1"/>
  <c r="AC36" i="1"/>
  <c r="AF36" i="1"/>
  <c r="Y36" i="1"/>
  <c r="V36" i="1"/>
  <c r="AJ35" i="1"/>
  <c r="AI35" i="1"/>
  <c r="W35" i="1"/>
  <c r="X35" i="1"/>
  <c r="AH35" i="1"/>
  <c r="AA35" i="1"/>
  <c r="AD35" i="1"/>
  <c r="AB35" i="1"/>
  <c r="AE35" i="1"/>
  <c r="AG35" i="1"/>
  <c r="AC35" i="1"/>
  <c r="AF35" i="1"/>
  <c r="Y35" i="1"/>
  <c r="V35" i="1"/>
  <c r="AJ30" i="1"/>
  <c r="AI30" i="1"/>
  <c r="W30" i="1"/>
  <c r="X30" i="1"/>
  <c r="AH30" i="1"/>
  <c r="AJ29" i="1"/>
  <c r="AI29" i="1"/>
  <c r="W29" i="1"/>
  <c r="X29" i="1"/>
  <c r="AH29" i="1"/>
  <c r="AJ28" i="1"/>
  <c r="AI28" i="1"/>
  <c r="W28" i="1"/>
  <c r="X28" i="1"/>
  <c r="AH28" i="1"/>
  <c r="AJ27" i="1"/>
  <c r="AI27" i="1"/>
  <c r="W27" i="1"/>
  <c r="X27" i="1"/>
  <c r="AH27" i="1"/>
  <c r="AJ26" i="1"/>
  <c r="AI26" i="1"/>
  <c r="W26" i="1"/>
  <c r="X26" i="1"/>
  <c r="AH26" i="1"/>
  <c r="AJ25" i="1"/>
  <c r="AI25" i="1"/>
  <c r="W25" i="1"/>
  <c r="X25" i="1"/>
  <c r="AH25" i="1"/>
  <c r="AJ24" i="1"/>
  <c r="AI24" i="1"/>
  <c r="W24" i="1"/>
  <c r="X24" i="1"/>
  <c r="AH24" i="1"/>
  <c r="AJ23" i="1"/>
  <c r="AI23" i="1"/>
  <c r="W23" i="1"/>
  <c r="X23" i="1"/>
  <c r="AH23" i="1"/>
  <c r="AJ22" i="1"/>
  <c r="AI22" i="1"/>
  <c r="W22" i="1"/>
  <c r="X22" i="1"/>
  <c r="AH22" i="1"/>
  <c r="AJ21" i="1"/>
  <c r="AI21" i="1"/>
  <c r="W21" i="1"/>
  <c r="X21" i="1"/>
  <c r="AH21" i="1"/>
  <c r="AJ20" i="1"/>
  <c r="AI20" i="1"/>
  <c r="W20" i="1"/>
  <c r="X20" i="1"/>
  <c r="AH20" i="1"/>
  <c r="AJ19" i="1"/>
  <c r="AI19" i="1"/>
  <c r="W19" i="1"/>
  <c r="X19" i="1"/>
  <c r="AH19" i="1"/>
  <c r="AJ18" i="1"/>
  <c r="AI18" i="1"/>
  <c r="W18" i="1"/>
  <c r="X18" i="1"/>
  <c r="AH18" i="1"/>
  <c r="AJ17" i="1"/>
  <c r="AI17" i="1"/>
  <c r="W17" i="1"/>
  <c r="X17" i="1"/>
  <c r="AH17" i="1"/>
  <c r="AJ16" i="1"/>
  <c r="AI16" i="1"/>
  <c r="W16" i="1"/>
  <c r="X16" i="1"/>
  <c r="AH16" i="1"/>
  <c r="AJ15" i="1"/>
  <c r="AI15" i="1"/>
  <c r="W15" i="1"/>
  <c r="X15" i="1"/>
  <c r="AH15" i="1"/>
  <c r="AJ14" i="1"/>
  <c r="AI14" i="1"/>
  <c r="W14" i="1"/>
  <c r="X14" i="1"/>
  <c r="AH14" i="1"/>
  <c r="AJ13" i="1"/>
  <c r="AI13" i="1"/>
  <c r="W13" i="1"/>
  <c r="X13" i="1"/>
  <c r="AH13" i="1"/>
  <c r="AJ12" i="1"/>
  <c r="AI12" i="1"/>
  <c r="W12" i="1"/>
  <c r="X12" i="1"/>
  <c r="AH12" i="1"/>
  <c r="AJ11" i="1"/>
  <c r="AI11" i="1"/>
  <c r="W11" i="1"/>
  <c r="X11" i="1"/>
  <c r="AH11" i="1"/>
  <c r="AJ10" i="1"/>
  <c r="AI10" i="1"/>
  <c r="W10" i="1"/>
  <c r="X10" i="1"/>
  <c r="AH10" i="1"/>
  <c r="AJ9" i="1"/>
  <c r="AI9" i="1"/>
  <c r="W9" i="1"/>
  <c r="X9" i="1"/>
  <c r="AH9" i="1"/>
  <c r="AJ8" i="1"/>
  <c r="AI8" i="1"/>
  <c r="W8" i="1"/>
  <c r="X8" i="1"/>
  <c r="AH8" i="1"/>
  <c r="AJ7" i="1"/>
  <c r="AI7" i="1"/>
  <c r="W7" i="1"/>
  <c r="X7" i="1"/>
  <c r="AH7" i="1"/>
  <c r="AJ6" i="1"/>
  <c r="AI6" i="1"/>
  <c r="W6" i="1"/>
  <c r="X6" i="1"/>
  <c r="AH6" i="1"/>
  <c r="AA30" i="1"/>
  <c r="AD30" i="1"/>
  <c r="AB30" i="1"/>
  <c r="AE30" i="1"/>
  <c r="AG30" i="1"/>
  <c r="AC30" i="1"/>
  <c r="AF30" i="1"/>
  <c r="AA29" i="1"/>
  <c r="AD29" i="1"/>
  <c r="AB29" i="1"/>
  <c r="AE29" i="1"/>
  <c r="AG29" i="1"/>
  <c r="AC29" i="1"/>
  <c r="AF29" i="1"/>
  <c r="AA28" i="1"/>
  <c r="AD28" i="1"/>
  <c r="AB28" i="1"/>
  <c r="AE28" i="1"/>
  <c r="AG28" i="1"/>
  <c r="AC28" i="1"/>
  <c r="AF28" i="1"/>
  <c r="AA27" i="1"/>
  <c r="AD27" i="1"/>
  <c r="AB27" i="1"/>
  <c r="AE27" i="1"/>
  <c r="AG27" i="1"/>
  <c r="AC27" i="1"/>
  <c r="AF27" i="1"/>
  <c r="AA26" i="1"/>
  <c r="AD26" i="1"/>
  <c r="AB26" i="1"/>
  <c r="AE26" i="1"/>
  <c r="AG26" i="1"/>
  <c r="AC26" i="1"/>
  <c r="AF26" i="1"/>
  <c r="AA25" i="1"/>
  <c r="AD25" i="1"/>
  <c r="AB25" i="1"/>
  <c r="AE25" i="1"/>
  <c r="AG25" i="1"/>
  <c r="AC25" i="1"/>
  <c r="AF25" i="1"/>
  <c r="AA24" i="1"/>
  <c r="AD24" i="1"/>
  <c r="AB24" i="1"/>
  <c r="AE24" i="1"/>
  <c r="AG24" i="1"/>
  <c r="AC24" i="1"/>
  <c r="AF24" i="1"/>
  <c r="AA23" i="1"/>
  <c r="AD23" i="1"/>
  <c r="AB23" i="1"/>
  <c r="AE23" i="1"/>
  <c r="AG23" i="1"/>
  <c r="AC23" i="1"/>
  <c r="AF23" i="1"/>
  <c r="AA22" i="1"/>
  <c r="AD22" i="1"/>
  <c r="AB22" i="1"/>
  <c r="AE22" i="1"/>
  <c r="AG22" i="1"/>
  <c r="AC22" i="1"/>
  <c r="AF22" i="1"/>
  <c r="AA21" i="1"/>
  <c r="AD21" i="1"/>
  <c r="AB21" i="1"/>
  <c r="AE21" i="1"/>
  <c r="AG21" i="1"/>
  <c r="AC21" i="1"/>
  <c r="AF21" i="1"/>
  <c r="AA20" i="1"/>
  <c r="AD20" i="1"/>
  <c r="AB20" i="1"/>
  <c r="AE20" i="1"/>
  <c r="AG20" i="1"/>
  <c r="AC20" i="1"/>
  <c r="AF20" i="1"/>
  <c r="AA19" i="1"/>
  <c r="AD19" i="1"/>
  <c r="AB19" i="1"/>
  <c r="AE19" i="1"/>
  <c r="AG19" i="1"/>
  <c r="AC19" i="1"/>
  <c r="AF19" i="1"/>
  <c r="AA18" i="1"/>
  <c r="AD18" i="1"/>
  <c r="AB18" i="1"/>
  <c r="AE18" i="1"/>
  <c r="AG18" i="1"/>
  <c r="AC18" i="1"/>
  <c r="AF18" i="1"/>
  <c r="AA17" i="1"/>
  <c r="AD17" i="1"/>
  <c r="AB17" i="1"/>
  <c r="AE17" i="1"/>
  <c r="AG17" i="1"/>
  <c r="AC17" i="1"/>
  <c r="AF17" i="1"/>
  <c r="AA16" i="1"/>
  <c r="AD16" i="1"/>
  <c r="AB16" i="1"/>
  <c r="AE16" i="1"/>
  <c r="AG16" i="1"/>
  <c r="AC16" i="1"/>
  <c r="AF16" i="1"/>
  <c r="AA15" i="1"/>
  <c r="AD15" i="1"/>
  <c r="AB15" i="1"/>
  <c r="AE15" i="1"/>
  <c r="AG15" i="1"/>
  <c r="AC15" i="1"/>
  <c r="AF15" i="1"/>
  <c r="AA14" i="1"/>
  <c r="AD14" i="1"/>
  <c r="AB14" i="1"/>
  <c r="AE14" i="1"/>
  <c r="AG14" i="1"/>
  <c r="AC14" i="1"/>
  <c r="AF14" i="1"/>
  <c r="AA13" i="1"/>
  <c r="AD13" i="1"/>
  <c r="AB13" i="1"/>
  <c r="AE13" i="1"/>
  <c r="AG13" i="1"/>
  <c r="AC13" i="1"/>
  <c r="AF13" i="1"/>
  <c r="AA12" i="1"/>
  <c r="AD12" i="1"/>
  <c r="AB12" i="1"/>
  <c r="AE12" i="1"/>
  <c r="AG12" i="1"/>
  <c r="AC12" i="1"/>
  <c r="AF12" i="1"/>
  <c r="AA11" i="1"/>
  <c r="AD11" i="1"/>
  <c r="AB11" i="1"/>
  <c r="AE11" i="1"/>
  <c r="AG11" i="1"/>
  <c r="AC11" i="1"/>
  <c r="AF11" i="1"/>
  <c r="AA10" i="1"/>
  <c r="AD10" i="1"/>
  <c r="AB10" i="1"/>
  <c r="AE10" i="1"/>
  <c r="AG10" i="1"/>
  <c r="AC10" i="1"/>
  <c r="AF10" i="1"/>
  <c r="AA9" i="1"/>
  <c r="AD9" i="1"/>
  <c r="AB9" i="1"/>
  <c r="AE9" i="1"/>
  <c r="AG9" i="1"/>
  <c r="AC9" i="1"/>
  <c r="AF9" i="1"/>
  <c r="AA8" i="1"/>
  <c r="AD8" i="1"/>
  <c r="AB8" i="1"/>
  <c r="AE8" i="1"/>
  <c r="AG8" i="1"/>
  <c r="AC8" i="1"/>
  <c r="AF8" i="1"/>
  <c r="AA7" i="1"/>
  <c r="AD7" i="1"/>
  <c r="AB7" i="1"/>
  <c r="AE7" i="1"/>
  <c r="AG7" i="1"/>
  <c r="AC7" i="1"/>
  <c r="AF7" i="1"/>
  <c r="AA6" i="1"/>
  <c r="AB6" i="1"/>
  <c r="AE6" i="1"/>
  <c r="AG6" i="1"/>
  <c r="AC6" i="1"/>
  <c r="AF6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</calcChain>
</file>

<file path=xl/sharedStrings.xml><?xml version="1.0" encoding="utf-8"?>
<sst xmlns="http://schemas.openxmlformats.org/spreadsheetml/2006/main" count="1211" uniqueCount="240">
  <si>
    <t>Total</t>
    <phoneticPr fontId="3"/>
  </si>
  <si>
    <t>Concentrations</t>
    <phoneticPr fontId="3"/>
  </si>
  <si>
    <t>Flux</t>
    <phoneticPr fontId="3"/>
  </si>
  <si>
    <t>Ca based</t>
    <phoneticPr fontId="3"/>
  </si>
  <si>
    <t>Concentration (%)</t>
    <phoneticPr fontId="3"/>
  </si>
  <si>
    <t>Inorg-C based</t>
    <phoneticPr fontId="3"/>
  </si>
  <si>
    <t>Station</t>
    <phoneticPr fontId="3"/>
  </si>
  <si>
    <t>open day</t>
  </si>
  <si>
    <t>ST depth</t>
    <phoneticPr fontId="3"/>
  </si>
  <si>
    <t>Mass Flux</t>
  </si>
  <si>
    <t>Org-C</t>
    <phoneticPr fontId="3"/>
  </si>
  <si>
    <t>Inorg-C</t>
    <phoneticPr fontId="3"/>
  </si>
  <si>
    <t>N</t>
    <phoneticPr fontId="3"/>
  </si>
  <si>
    <t>Al</t>
  </si>
  <si>
    <t>Si</t>
  </si>
  <si>
    <t>Ca</t>
  </si>
  <si>
    <t>Ti</t>
  </si>
  <si>
    <t>Mn</t>
  </si>
  <si>
    <t>Fe</t>
  </si>
  <si>
    <t>Ba</t>
  </si>
  <si>
    <t>Mg</t>
    <phoneticPr fontId="3"/>
  </si>
  <si>
    <t xml:space="preserve"> K</t>
    <phoneticPr fontId="3"/>
  </si>
  <si>
    <t>Org-C (flux)</t>
    <phoneticPr fontId="3"/>
  </si>
  <si>
    <t>Opal flux</t>
    <phoneticPr fontId="3"/>
  </si>
  <si>
    <t>CaCO3 flux</t>
    <phoneticPr fontId="3"/>
  </si>
  <si>
    <t>Lithogenic flux</t>
    <phoneticPr fontId="3"/>
  </si>
  <si>
    <t>OM</t>
    <phoneticPr fontId="3"/>
  </si>
  <si>
    <t>Opal</t>
    <phoneticPr fontId="3"/>
  </si>
  <si>
    <t>CaCO3-1</t>
    <phoneticPr fontId="3"/>
  </si>
  <si>
    <t>CaCO3-2</t>
    <phoneticPr fontId="3"/>
  </si>
  <si>
    <t>LM</t>
    <phoneticPr fontId="3"/>
  </si>
  <si>
    <t>Total-1</t>
    <phoneticPr fontId="3"/>
  </si>
  <si>
    <t>Total-2</t>
    <phoneticPr fontId="3"/>
  </si>
  <si>
    <t>Opal/CaCO3(mole)</t>
    <phoneticPr fontId="3"/>
  </si>
  <si>
    <t>Org-C/Inorg-C</t>
    <phoneticPr fontId="3"/>
  </si>
  <si>
    <t>C/N(mole)</t>
    <phoneticPr fontId="3"/>
  </si>
  <si>
    <t>(days)</t>
    <phoneticPr fontId="3"/>
  </si>
  <si>
    <t>(m)</t>
    <phoneticPr fontId="3"/>
  </si>
  <si>
    <t>(mg m-2 day-1)</t>
    <phoneticPr fontId="3"/>
  </si>
  <si>
    <t>(%)</t>
    <phoneticPr fontId="3"/>
  </si>
  <si>
    <t>(%)</t>
  </si>
  <si>
    <t>Cruise: MR10-01</t>
    <phoneticPr fontId="3"/>
  </si>
  <si>
    <t>Cruise: MR10-06</t>
    <phoneticPr fontId="3"/>
  </si>
  <si>
    <t>Cruise: MR11-05</t>
    <phoneticPr fontId="3"/>
  </si>
  <si>
    <t>Station</t>
    <phoneticPr fontId="3"/>
  </si>
  <si>
    <t>Cruise: MR10-01</t>
    <phoneticPr fontId="3"/>
  </si>
  <si>
    <t>Cruise: MR10-01</t>
    <phoneticPr fontId="3"/>
  </si>
  <si>
    <t>Cruise: MR10-06</t>
    <phoneticPr fontId="3"/>
  </si>
  <si>
    <t>Sampling period</t>
    <phoneticPr fontId="3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</si>
  <si>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</si>
  <si>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</si>
  <si>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</si>
  <si>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</si>
  <si>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</si>
  <si>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</si>
  <si>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</si>
  <si>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</si>
  <si>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</si>
  <si>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</si>
  <si>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</si>
  <si>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</si>
  <si>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</si>
  <si>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</si>
  <si>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</si>
  <si>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</si>
  <si>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</si>
  <si>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</si>
  <si>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R</t>
    <phoneticPr fontId="1"/>
  </si>
  <si>
    <t>S</t>
    <phoneticPr fontId="1"/>
  </si>
  <si>
    <t>T</t>
    <phoneticPr fontId="1"/>
  </si>
  <si>
    <t>U</t>
    <phoneticPr fontId="1"/>
  </si>
  <si>
    <t>V</t>
    <phoneticPr fontId="1"/>
  </si>
  <si>
    <t>W</t>
    <phoneticPr fontId="1"/>
  </si>
  <si>
    <t>X</t>
    <phoneticPr fontId="1"/>
  </si>
  <si>
    <t>Y</t>
    <phoneticPr fontId="1"/>
  </si>
  <si>
    <t>Z</t>
    <phoneticPr fontId="1"/>
  </si>
  <si>
    <t>AA</t>
    <phoneticPr fontId="1"/>
  </si>
  <si>
    <t>AA</t>
    <phoneticPr fontId="1"/>
  </si>
  <si>
    <t>data "999" not available</t>
  </si>
  <si>
    <t>A: Total Mass Flux</t>
  </si>
  <si>
    <t>N: A x B / 100</t>
  </si>
  <si>
    <t>Concentrations of</t>
  </si>
  <si>
    <t>O: (F - 3.42 x E) x 67.2 / 28</t>
  </si>
  <si>
    <t>B: organic carbon</t>
  </si>
  <si>
    <t>P: (G -E x 0.5) x 100 / 40</t>
  </si>
  <si>
    <t>C: inorganic carbon</t>
  </si>
  <si>
    <t>Q: E x 100 / 8</t>
  </si>
  <si>
    <t>D: nitrogen</t>
  </si>
  <si>
    <t>R: B / 0.35</t>
  </si>
  <si>
    <t>E alminum</t>
  </si>
  <si>
    <t>S: (F - 3.42 x F) x 67.2 / 28</t>
  </si>
  <si>
    <t>F: silica</t>
  </si>
  <si>
    <t>T: C x 100 / 12</t>
  </si>
  <si>
    <t>G: calcium</t>
  </si>
  <si>
    <t>U: (G - 0.5 x E) x 100 / 40</t>
  </si>
  <si>
    <t>H: titanium</t>
  </si>
  <si>
    <t>V: E x 100 / 80</t>
  </si>
  <si>
    <t>I: manganese</t>
  </si>
  <si>
    <t>W: R + S + T + V</t>
  </si>
  <si>
    <t>J: iron</t>
  </si>
  <si>
    <t>X: R + S + U + V</t>
  </si>
  <si>
    <t>K: barium</t>
  </si>
  <si>
    <t>Y: (O / 67/2) / (P / 100)</t>
  </si>
  <si>
    <t>L: magnesium</t>
  </si>
  <si>
    <t>Z: B / C</t>
  </si>
  <si>
    <t>M: potassium</t>
  </si>
  <si>
    <t>AA: (B / 12) / (D / 14)</t>
  </si>
  <si>
    <t>N</t>
  </si>
  <si>
    <t>O</t>
  </si>
  <si>
    <t>P</t>
  </si>
  <si>
    <t>Q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</si>
  <si>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</si>
  <si>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</si>
  <si>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</si>
  <si>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</si>
  <si>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</si>
  <si>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</si>
  <si>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</si>
  <si>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</si>
  <si>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</si>
  <si>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</si>
  <si>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</si>
  <si>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</si>
  <si>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</si>
  <si>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</si>
  <si>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</si>
  <si>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</si>
  <si>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</si>
  <si>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</si>
  <si>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</si>
  <si>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</si>
  <si>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</si>
  <si>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</si>
  <si>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</si>
  <si>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Flux</t>
  </si>
  <si>
    <t>Ca based</t>
  </si>
  <si>
    <t>Total</t>
  </si>
  <si>
    <t>Concentrations</t>
  </si>
  <si>
    <t>Concentration (%)</t>
  </si>
  <si>
    <t>Inorg-C based</t>
  </si>
  <si>
    <t>Org-C (flux)</t>
  </si>
  <si>
    <t>Opal flux</t>
  </si>
  <si>
    <t>CaCO3 flux</t>
  </si>
  <si>
    <t>Lithogenic flux</t>
  </si>
  <si>
    <t>Station</t>
  </si>
  <si>
    <t>Sampling period</t>
  </si>
  <si>
    <t>ST depth</t>
  </si>
  <si>
    <t>Org-C</t>
  </si>
  <si>
    <t>Inorg-C</t>
  </si>
  <si>
    <t>Mg</t>
  </si>
  <si>
    <t xml:space="preserve"> K</t>
  </si>
  <si>
    <t>OM</t>
  </si>
  <si>
    <t>Opal</t>
  </si>
  <si>
    <t>CaCO3-1</t>
  </si>
  <si>
    <t>CaCO3-2</t>
  </si>
  <si>
    <t>LM</t>
  </si>
  <si>
    <t>Total-1</t>
  </si>
  <si>
    <t>Total-2</t>
  </si>
  <si>
    <t>Opal/CaCO3(mole)</t>
  </si>
  <si>
    <t>Org-C/Inorg-C</t>
  </si>
  <si>
    <t>C/N(mole)</t>
  </si>
  <si>
    <t>(mg m-2 day-1)</t>
  </si>
  <si>
    <t>(days)</t>
  </si>
  <si>
    <t>(m)</t>
  </si>
  <si>
    <t>Deployment day: 2011 7.29</t>
  </si>
  <si>
    <t>Cruise: MR11-05</t>
  </si>
  <si>
    <t>Recoveryt day: 2012 6.26</t>
  </si>
  <si>
    <t>Cruise: MR12-02</t>
  </si>
  <si>
    <t>data "999" not available</t>
    <phoneticPr fontId="1"/>
  </si>
  <si>
    <t>A: Total Mass Flux</t>
    <phoneticPr fontId="1"/>
  </si>
  <si>
    <t>N: A x B / 100</t>
    <phoneticPr fontId="1"/>
  </si>
  <si>
    <t>Concentrations of</t>
    <phoneticPr fontId="1"/>
  </si>
  <si>
    <t>O: (F - 3.42 x E) x 67.2 / 28</t>
    <phoneticPr fontId="1"/>
  </si>
  <si>
    <t>B: organic carbon</t>
    <phoneticPr fontId="1"/>
  </si>
  <si>
    <t>P: (G -E x 0.5) x 100 / 40</t>
    <phoneticPr fontId="1"/>
  </si>
  <si>
    <t>C: inorganic carbon</t>
    <phoneticPr fontId="1"/>
  </si>
  <si>
    <t>Q: E x 100 / 8</t>
    <phoneticPr fontId="1"/>
  </si>
  <si>
    <t>D: nitrogen</t>
    <phoneticPr fontId="1"/>
  </si>
  <si>
    <t>R: B / 0.35</t>
    <phoneticPr fontId="1"/>
  </si>
  <si>
    <t>E alminum</t>
    <phoneticPr fontId="1"/>
  </si>
  <si>
    <t>S: (F - 3.42 x F) x 67.2 / 28</t>
    <phoneticPr fontId="1"/>
  </si>
  <si>
    <t>F: silica</t>
    <phoneticPr fontId="1"/>
  </si>
  <si>
    <t>T: C x 100 / 12</t>
    <phoneticPr fontId="1"/>
  </si>
  <si>
    <t>G: calcium</t>
    <phoneticPr fontId="1"/>
  </si>
  <si>
    <t>U: (G - 0.5 x E) x 100 / 40</t>
    <phoneticPr fontId="1"/>
  </si>
  <si>
    <t>H: titanium</t>
    <phoneticPr fontId="1"/>
  </si>
  <si>
    <t>V: E x 100 / 80</t>
    <phoneticPr fontId="1"/>
  </si>
  <si>
    <t>I: manganese</t>
    <phoneticPr fontId="1"/>
  </si>
  <si>
    <t>W: R + S + T + V</t>
    <phoneticPr fontId="1"/>
  </si>
  <si>
    <t>J: iron</t>
    <phoneticPr fontId="1"/>
  </si>
  <si>
    <t>X: R + S + U + V</t>
    <phoneticPr fontId="1"/>
  </si>
  <si>
    <t>K: barium</t>
    <phoneticPr fontId="1"/>
  </si>
  <si>
    <t>Y: (O / 67/2) / (P / 100)</t>
    <phoneticPr fontId="1"/>
  </si>
  <si>
    <t>L: magnesium</t>
    <phoneticPr fontId="1"/>
  </si>
  <si>
    <t>Z: B / C</t>
    <phoneticPr fontId="1"/>
  </si>
  <si>
    <t>M: potassium</t>
    <phoneticPr fontId="1"/>
  </si>
  <si>
    <t>AA: (B / 12) / (D / 14)</t>
    <phoneticPr fontId="1"/>
  </si>
  <si>
    <t>Deployment day: 2012 7.1</t>
    <phoneticPr fontId="1"/>
  </si>
  <si>
    <t>Cruise: MR12-02</t>
    <phoneticPr fontId="1"/>
  </si>
  <si>
    <t>Recoveryt day: 2013 7.21</t>
    <phoneticPr fontId="1"/>
  </si>
  <si>
    <t>Cruise: MR13-04</t>
    <phoneticPr fontId="1"/>
  </si>
  <si>
    <t>data "999" not available</t>
    <phoneticPr fontId="1"/>
  </si>
  <si>
    <t>A: Total Mass Flux</t>
    <phoneticPr fontId="1"/>
  </si>
  <si>
    <t>N: A x B / 100</t>
    <phoneticPr fontId="1"/>
  </si>
  <si>
    <t>Concentrations of</t>
    <phoneticPr fontId="1"/>
  </si>
  <si>
    <t>P: (G -E x 0.5) x 100 / 40</t>
    <phoneticPr fontId="1"/>
  </si>
  <si>
    <t>C: inorganic carbon</t>
    <phoneticPr fontId="1"/>
  </si>
  <si>
    <t>R: B / 0.35</t>
    <phoneticPr fontId="1"/>
  </si>
  <si>
    <t>E alminum</t>
    <phoneticPr fontId="1"/>
  </si>
  <si>
    <t>S: (F - 3.42 x F) x 67.2 / 28</t>
    <phoneticPr fontId="1"/>
  </si>
  <si>
    <t>F: silica</t>
    <phoneticPr fontId="1"/>
  </si>
  <si>
    <t>T: C x 100 / 12</t>
    <phoneticPr fontId="1"/>
  </si>
  <si>
    <t>G: calcium</t>
    <phoneticPr fontId="1"/>
  </si>
  <si>
    <t>U: (G - 0.5 x E) x 100 / 40</t>
    <phoneticPr fontId="1"/>
  </si>
  <si>
    <t>V: E x 100 / 80</t>
    <phoneticPr fontId="1"/>
  </si>
  <si>
    <t>I: manganese</t>
    <phoneticPr fontId="1"/>
  </si>
  <si>
    <t>W: R + S + T + V</t>
    <phoneticPr fontId="1"/>
  </si>
  <si>
    <t>J: iron</t>
    <phoneticPr fontId="1"/>
  </si>
  <si>
    <t>X: R + S + U + V</t>
    <phoneticPr fontId="1"/>
  </si>
  <si>
    <t>K: barium</t>
    <phoneticPr fontId="1"/>
  </si>
  <si>
    <t>Y: (O / 67/2) / (P / 100)</t>
    <phoneticPr fontId="1"/>
  </si>
  <si>
    <t>L: magnesium</t>
    <phoneticPr fontId="1"/>
  </si>
  <si>
    <t>Z: B / C</t>
    <phoneticPr fontId="1"/>
  </si>
  <si>
    <t>M: potassium</t>
    <phoneticPr fontId="1"/>
  </si>
  <si>
    <t>AA: (B / 12) / (D / 14)</t>
    <phoneticPr fontId="1"/>
  </si>
  <si>
    <t>S1</t>
    <phoneticPr fontId="1"/>
  </si>
  <si>
    <t>S1</t>
    <phoneticPr fontId="1"/>
  </si>
  <si>
    <t>S1</t>
    <phoneticPr fontId="1"/>
  </si>
  <si>
    <t>Deployment day: 2010 2.3</t>
    <phoneticPr fontId="3"/>
  </si>
  <si>
    <t>Deployment day: 2010 2.3</t>
    <phoneticPr fontId="3"/>
  </si>
  <si>
    <t>Recovery day:      2010 11.6</t>
    <phoneticPr fontId="3"/>
  </si>
  <si>
    <t>Deployment day: 2010 11.11</t>
    <phoneticPr fontId="3"/>
  </si>
  <si>
    <t>Recovery day:      2011 7.25</t>
    <phoneticPr fontId="3"/>
  </si>
  <si>
    <t>Deployment day: 2013 7.17</t>
    <phoneticPr fontId="1"/>
  </si>
  <si>
    <t>Deployment day: 2013 7.17</t>
    <phoneticPr fontId="1"/>
  </si>
  <si>
    <t>Cruise: MR13-04</t>
    <phoneticPr fontId="1"/>
  </si>
  <si>
    <t>Recoveryt day: 2014 6.22</t>
    <phoneticPr fontId="1"/>
  </si>
  <si>
    <t>Cruise: KY14-09</t>
    <phoneticPr fontId="1"/>
  </si>
  <si>
    <t>Cruise: KY14-09</t>
    <phoneticPr fontId="1"/>
  </si>
  <si>
    <t>Cruise: KY14-09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</si>
</sst>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);[Red]\(0.00\)"/>
    <numFmt numFmtId="177" formatCode="0.0000"/>
    <numFmt numFmtId="178" formatCode="0.000"/>
    <numFmt numFmtId="179" formatCode="0.0"/>
    <numFmt numFmtId="180" formatCode="0.00_ "/>
  </numFmts>
  <fonts count="15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</borders>
  <cellStyleXfs count="14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2" fontId="2" fillId="2" borderId="0" xfId="0" applyNumberFormat="1" applyFont="1" applyFill="1" applyBorder="1"/>
    <xf numFmtId="176" fontId="2" fillId="2" borderId="0" xfId="0" applyNumberFormat="1" applyFont="1" applyFill="1" applyBorder="1"/>
    <xf numFmtId="177" fontId="2" fillId="2" borderId="0" xfId="0" applyNumberFormat="1" applyFont="1" applyFill="1" applyBorder="1"/>
    <xf numFmtId="0" fontId="2" fillId="0" borderId="0" xfId="0" applyFont="1" applyBorder="1"/>
    <xf numFmtId="0" fontId="2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78" fontId="2" fillId="0" borderId="0" xfId="0" applyNumberFormat="1" applyFont="1" applyFill="1" applyBorder="1"/>
    <xf numFmtId="178" fontId="2" fillId="2" borderId="0" xfId="0" applyNumberFormat="1" applyFont="1" applyFill="1" applyBorder="1"/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7" fillId="0" borderId="0" xfId="0" applyFont="1" applyFill="1" applyBorder="1"/>
    <xf numFmtId="14" fontId="7" fillId="0" borderId="0" xfId="0" applyNumberFormat="1" applyFont="1" applyFill="1" applyBorder="1"/>
    <xf numFmtId="0" fontId="7" fillId="0" borderId="0" xfId="0" applyNumberFormat="1" applyFont="1" applyFill="1" applyBorder="1"/>
    <xf numFmtId="0" fontId="7" fillId="0" borderId="0" xfId="0" applyFont="1"/>
    <xf numFmtId="0" fontId="7" fillId="0" borderId="0" xfId="0" applyFont="1" applyBorder="1"/>
    <xf numFmtId="179" fontId="2" fillId="0" borderId="1" xfId="0" applyNumberFormat="1" applyFont="1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7" fillId="0" borderId="0" xfId="0" applyNumberFormat="1" applyFont="1" applyFill="1" applyBorder="1"/>
    <xf numFmtId="178" fontId="2" fillId="3" borderId="0" xfId="0" applyNumberFormat="1" applyFont="1" applyFill="1" applyBorder="1"/>
    <xf numFmtId="178" fontId="2" fillId="0" borderId="0" xfId="0" applyNumberFormat="1" applyFont="1" applyFill="1" applyBorder="1" applyAlignment="1">
      <alignment horizontal="right"/>
    </xf>
    <xf numFmtId="2" fontId="2" fillId="2" borderId="0" xfId="0" applyNumberFormat="1" applyFont="1" applyFill="1" applyBorder="1" applyAlignment="1">
      <alignment horizontal="right"/>
    </xf>
    <xf numFmtId="178" fontId="2" fillId="2" borderId="0" xfId="0" applyNumberFormat="1" applyFont="1" applyFill="1" applyBorder="1" applyAlignment="1">
      <alignment horizontal="right"/>
    </xf>
    <xf numFmtId="178" fontId="2" fillId="3" borderId="0" xfId="0" applyNumberFormat="1" applyFont="1" applyFill="1" applyBorder="1" applyAlignment="1">
      <alignment horizontal="right"/>
    </xf>
    <xf numFmtId="14" fontId="2" fillId="0" borderId="0" xfId="0" applyNumberFormat="1" applyFont="1" applyFill="1" applyBorder="1"/>
    <xf numFmtId="0" fontId="2" fillId="0" borderId="0" xfId="0" applyNumberFormat="1" applyFont="1" applyFill="1" applyBorder="1"/>
    <xf numFmtId="2" fontId="2" fillId="0" borderId="0" xfId="0" applyNumberFormat="1" applyFont="1" applyFill="1" applyBorder="1"/>
    <xf numFmtId="2" fontId="2" fillId="0" borderId="1" xfId="0" applyNumberFormat="1" applyFont="1" applyFill="1" applyBorder="1"/>
    <xf numFmtId="2" fontId="2" fillId="0" borderId="0" xfId="0" applyNumberFormat="1" applyFont="1" applyFill="1" applyBorder="1" applyAlignment="1">
      <alignment horizontal="center"/>
    </xf>
    <xf numFmtId="2" fontId="2" fillId="0" borderId="2" xfId="0" applyNumberFormat="1" applyFont="1" applyFill="1" applyBorder="1"/>
    <xf numFmtId="2" fontId="2" fillId="0" borderId="2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2" fontId="7" fillId="0" borderId="0" xfId="0" applyNumberFormat="1" applyFont="1" applyBorder="1"/>
    <xf numFmtId="2" fontId="7" fillId="0" borderId="0" xfId="0" applyNumberFormat="1" applyFont="1"/>
    <xf numFmtId="2" fontId="2" fillId="0" borderId="0" xfId="0" applyNumberFormat="1" applyFont="1" applyFill="1" applyBorder="1" applyAlignment="1">
      <alignment horizontal="right" vertical="center"/>
    </xf>
    <xf numFmtId="2" fontId="2" fillId="3" borderId="0" xfId="0" applyNumberFormat="1" applyFont="1" applyFill="1" applyBorder="1"/>
    <xf numFmtId="178" fontId="2" fillId="0" borderId="0" xfId="0" applyNumberFormat="1" applyFont="1" applyFill="1" applyBorder="1" applyAlignment="1">
      <alignment horizontal="center"/>
    </xf>
    <xf numFmtId="0" fontId="8" fillId="0" borderId="0" xfId="0" applyFont="1"/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179" fontId="8" fillId="0" borderId="0" xfId="0" applyNumberFormat="1" applyFont="1"/>
    <xf numFmtId="0" fontId="8" fillId="0" borderId="7" xfId="0" applyFont="1" applyBorder="1"/>
    <xf numFmtId="0" fontId="8" fillId="0" borderId="10" xfId="0" applyFont="1" applyBorder="1"/>
    <xf numFmtId="0" fontId="8" fillId="0" borderId="8" xfId="0" applyFont="1" applyBorder="1"/>
    <xf numFmtId="0" fontId="8" fillId="0" borderId="2" xfId="0" applyFont="1" applyBorder="1"/>
    <xf numFmtId="0" fontId="8" fillId="0" borderId="9" xfId="0" applyFont="1" applyBorder="1"/>
    <xf numFmtId="0" fontId="9" fillId="0" borderId="0" xfId="0" applyFont="1"/>
    <xf numFmtId="0" fontId="10" fillId="0" borderId="0" xfId="0" applyFont="1" applyFill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179" fontId="10" fillId="0" borderId="1" xfId="0" applyNumberFormat="1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0" fillId="5" borderId="0" xfId="0" applyFont="1" applyFill="1" applyAlignment="1">
      <alignment horizontal="left"/>
    </xf>
    <xf numFmtId="0" fontId="10" fillId="5" borderId="0" xfId="0" applyFont="1" applyFill="1" applyAlignment="1">
      <alignment horizontal="center"/>
    </xf>
    <xf numFmtId="0" fontId="10" fillId="5" borderId="0" xfId="0" applyFont="1" applyFill="1"/>
    <xf numFmtId="0" fontId="9" fillId="0" borderId="0" xfId="0" applyFont="1" applyBorder="1"/>
    <xf numFmtId="14" fontId="9" fillId="0" borderId="0" xfId="0" applyNumberFormat="1" applyFont="1" applyBorder="1"/>
    <xf numFmtId="0" fontId="9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"/>
    </xf>
    <xf numFmtId="2" fontId="9" fillId="0" borderId="0" xfId="0" applyNumberFormat="1" applyFont="1" applyBorder="1"/>
    <xf numFmtId="178" fontId="9" fillId="0" borderId="0" xfId="0" applyNumberFormat="1" applyFont="1" applyBorder="1"/>
    <xf numFmtId="2" fontId="10" fillId="0" borderId="0" xfId="0" applyNumberFormat="1" applyFont="1" applyBorder="1"/>
    <xf numFmtId="2" fontId="10" fillId="0" borderId="0" xfId="0" applyNumberFormat="1" applyFont="1" applyFill="1" applyBorder="1"/>
    <xf numFmtId="2" fontId="12" fillId="0" borderId="0" xfId="0" applyNumberFormat="1" applyFont="1" applyBorder="1"/>
    <xf numFmtId="180" fontId="9" fillId="4" borderId="0" xfId="0" applyNumberFormat="1" applyFont="1" applyFill="1" applyBorder="1"/>
    <xf numFmtId="2" fontId="9" fillId="4" borderId="0" xfId="0" applyNumberFormat="1" applyFont="1" applyFill="1" applyBorder="1"/>
    <xf numFmtId="2" fontId="10" fillId="6" borderId="0" xfId="0" applyNumberFormat="1" applyFont="1" applyFill="1" applyBorder="1"/>
    <xf numFmtId="2" fontId="10" fillId="4" borderId="0" xfId="0" applyNumberFormat="1" applyFont="1" applyFill="1" applyBorder="1"/>
    <xf numFmtId="0" fontId="9" fillId="4" borderId="0" xfId="0" applyFont="1" applyFill="1" applyBorder="1"/>
    <xf numFmtId="14" fontId="9" fillId="4" borderId="0" xfId="0" applyNumberFormat="1" applyFont="1" applyFill="1" applyBorder="1"/>
    <xf numFmtId="0" fontId="9" fillId="7" borderId="0" xfId="0" applyFont="1" applyFill="1" applyBorder="1"/>
    <xf numFmtId="14" fontId="9" fillId="7" borderId="0" xfId="0" applyNumberFormat="1" applyFont="1" applyFill="1" applyBorder="1"/>
    <xf numFmtId="0" fontId="9" fillId="3" borderId="0" xfId="0" applyFont="1" applyFill="1" applyBorder="1"/>
    <xf numFmtId="14" fontId="9" fillId="3" borderId="0" xfId="0" applyNumberFormat="1" applyFont="1" applyFill="1" applyBorder="1"/>
    <xf numFmtId="0" fontId="13" fillId="0" borderId="0" xfId="0" applyFont="1" applyFill="1" applyBorder="1"/>
    <xf numFmtId="0" fontId="10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178" fontId="13" fillId="0" borderId="0" xfId="0" applyNumberFormat="1" applyFont="1" applyBorder="1"/>
    <xf numFmtId="2" fontId="13" fillId="0" borderId="0" xfId="0" applyNumberFormat="1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179" fontId="7" fillId="0" borderId="0" xfId="0" applyNumberFormat="1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2" xfId="0" applyFont="1" applyBorder="1"/>
    <xf numFmtId="0" fontId="7" fillId="0" borderId="9" xfId="0" applyFont="1" applyBorder="1"/>
    <xf numFmtId="0" fontId="9" fillId="0" borderId="0" xfId="0" applyFont="1" applyFill="1"/>
    <xf numFmtId="0" fontId="9" fillId="0" borderId="0" xfId="0" applyFont="1" applyFill="1" applyBorder="1"/>
    <xf numFmtId="0" fontId="7" fillId="0" borderId="0" xfId="0" applyFont="1" applyFill="1"/>
    <xf numFmtId="0" fontId="9" fillId="3" borderId="0" xfId="0" applyFont="1" applyFill="1"/>
    <xf numFmtId="0" fontId="14" fillId="0" borderId="0" xfId="0" applyFont="1"/>
    <xf numFmtId="0" fontId="14" fillId="0" borderId="1" xfId="0" applyFont="1" applyBorder="1"/>
    <xf numFmtId="0" fontId="14" fillId="3" borderId="0" xfId="0" applyFont="1" applyFill="1" applyBorder="1"/>
    <xf numFmtId="0" fontId="14" fillId="0" borderId="2" xfId="0" applyFont="1" applyBorder="1"/>
    <xf numFmtId="0" fontId="14" fillId="5" borderId="0" xfId="0" applyFont="1" applyFill="1"/>
    <xf numFmtId="14" fontId="9" fillId="0" borderId="0" xfId="0" applyNumberFormat="1" applyFont="1" applyFill="1" applyBorder="1"/>
    <xf numFmtId="178" fontId="14" fillId="0" borderId="0" xfId="0" applyNumberFormat="1" applyFont="1" applyBorder="1"/>
    <xf numFmtId="0" fontId="11" fillId="3" borderId="0" xfId="0" applyNumberFormat="1" applyFont="1" applyFill="1" applyBorder="1" applyAlignment="1">
      <alignment horizontal="center"/>
    </xf>
    <xf numFmtId="0" fontId="14" fillId="0" borderId="0" xfId="0" applyFont="1" applyBorder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79" fontId="2" fillId="0" borderId="1" xfId="0" applyNumberFormat="1" applyFont="1" applyBorder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5" borderId="0" xfId="0" applyFont="1" applyFill="1" applyAlignment="1">
      <alignment horizontal="left"/>
    </xf>
    <xf numFmtId="0" fontId="2" fillId="5" borderId="0" xfId="0" applyFont="1" applyFill="1" applyAlignment="1">
      <alignment horizontal="center"/>
    </xf>
    <xf numFmtId="0" fontId="2" fillId="5" borderId="0" xfId="0" applyFont="1" applyFill="1"/>
    <xf numFmtId="14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178" fontId="2" fillId="0" borderId="0" xfId="0" applyNumberFormat="1" applyFont="1" applyBorder="1"/>
    <xf numFmtId="1" fontId="2" fillId="0" borderId="0" xfId="0" applyNumberFormat="1" applyFont="1" applyBorder="1"/>
    <xf numFmtId="14" fontId="2" fillId="3" borderId="0" xfId="0" applyNumberFormat="1" applyFont="1" applyFill="1" applyAlignment="1">
      <alignment horizontal="right"/>
    </xf>
    <xf numFmtId="0" fontId="2" fillId="3" borderId="0" xfId="0" applyNumberFormat="1" applyFont="1" applyFill="1" applyAlignment="1">
      <alignment horizontal="center"/>
    </xf>
    <xf numFmtId="0" fontId="2" fillId="3" borderId="0" xfId="0" applyNumberFormat="1" applyFont="1" applyFill="1" applyBorder="1" applyAlignment="1">
      <alignment horizontal="center"/>
    </xf>
    <xf numFmtId="0" fontId="2" fillId="3" borderId="0" xfId="0" applyFont="1" applyFill="1"/>
    <xf numFmtId="178" fontId="2" fillId="0" borderId="0" xfId="0" applyNumberFormat="1" applyFont="1" applyFill="1" applyBorder="1" applyAlignment="1"/>
    <xf numFmtId="178" fontId="2" fillId="0" borderId="0" xfId="0" applyNumberFormat="1" applyFont="1" applyBorder="1" applyAlignme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179" fontId="2" fillId="0" borderId="0" xfId="0" applyNumberFormat="1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</cellXfs>
  <cellStyles count="145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8"/>
  <sheetViews>
    <sheetView workbookViewId="0">
      <selection activeCell="A81" sqref="A81"/>
    </sheetView>
  </sheetViews>
  <sheetFormatPr defaultColWidth="12.796875" defaultRowHeight="12" x14ac:dyDescent="0.15"/>
  <cols>
    <col min="1" max="1" width="23.09765625" style="24" bestFit="1" customWidth="1"/>
    <col min="2" max="2" width="3.296875" style="24" customWidth="1"/>
    <col min="3" max="4" width="12.796875" style="24"/>
    <col min="5" max="5" width="3.296875" style="24" customWidth="1"/>
    <col min="6" max="6" width="10.796875" style="24" customWidth="1"/>
    <col min="7" max="7" width="1.796875" style="24" customWidth="1"/>
    <col min="8" max="8" width="12.296875" style="45" customWidth="1"/>
    <col min="9" max="11" width="13.796875" style="45" customWidth="1"/>
    <col min="12" max="20" width="13.796875" style="24" customWidth="1"/>
    <col min="21" max="21" width="4" style="24" customWidth="1"/>
    <col min="22" max="36" width="9.296875" style="24" customWidth="1"/>
    <col min="37" max="16384" width="12.796875" style="24"/>
  </cols>
  <sheetData>
    <row r="1" spans="1:36" s="3" customFormat="1" ht="12.6" thickBot="1" x14ac:dyDescent="0.2">
      <c r="A1" s="1"/>
      <c r="B1" s="1"/>
      <c r="C1" s="1"/>
      <c r="D1" s="2"/>
      <c r="E1" s="2"/>
      <c r="F1" s="2"/>
      <c r="G1" s="1"/>
      <c r="H1" s="38" t="s">
        <v>49</v>
      </c>
      <c r="I1" s="38" t="s">
        <v>50</v>
      </c>
      <c r="J1" s="38" t="s">
        <v>51</v>
      </c>
      <c r="K1" s="38" t="s">
        <v>52</v>
      </c>
      <c r="L1" s="1" t="s">
        <v>53</v>
      </c>
      <c r="M1" s="1" t="s">
        <v>54</v>
      </c>
      <c r="N1" s="1" t="s">
        <v>55</v>
      </c>
      <c r="O1" s="1" t="s">
        <v>56</v>
      </c>
      <c r="P1" s="1" t="s">
        <v>57</v>
      </c>
      <c r="Q1" s="1" t="s">
        <v>58</v>
      </c>
      <c r="R1" s="1" t="s">
        <v>59</v>
      </c>
      <c r="S1" s="1" t="s">
        <v>60</v>
      </c>
      <c r="T1" s="1" t="s">
        <v>61</v>
      </c>
      <c r="U1" s="1"/>
      <c r="V1" s="1" t="s">
        <v>62</v>
      </c>
      <c r="W1" s="1" t="s">
        <v>63</v>
      </c>
      <c r="X1" s="1" t="s">
        <v>64</v>
      </c>
      <c r="Y1" s="1" t="s">
        <v>65</v>
      </c>
      <c r="Z1" s="1"/>
      <c r="AA1" s="1" t="s">
        <v>67</v>
      </c>
      <c r="AB1" s="1" t="s">
        <v>68</v>
      </c>
      <c r="AC1" s="1" t="s">
        <v>69</v>
      </c>
      <c r="AD1" s="1" t="s">
        <v>70</v>
      </c>
      <c r="AE1" s="1" t="s">
        <v>71</v>
      </c>
      <c r="AF1" s="1" t="s">
        <v>72</v>
      </c>
      <c r="AG1" s="1" t="s">
        <v>73</v>
      </c>
      <c r="AH1" s="1" t="s">
        <v>74</v>
      </c>
      <c r="AI1" s="1" t="s">
        <v>75</v>
      </c>
      <c r="AJ1" s="1" t="s">
        <v>76</v>
      </c>
    </row>
    <row r="2" spans="1:36" s="3" customFormat="1" x14ac:dyDescent="0.15">
      <c r="D2" s="4"/>
      <c r="E2" s="4"/>
      <c r="F2" s="4"/>
      <c r="H2" s="39" t="s">
        <v>0</v>
      </c>
      <c r="I2" s="37" t="s">
        <v>1</v>
      </c>
      <c r="J2" s="37"/>
      <c r="K2" s="37"/>
      <c r="V2" s="3" t="s">
        <v>2</v>
      </c>
      <c r="X2" s="3" t="s">
        <v>3</v>
      </c>
      <c r="AA2" s="3" t="s">
        <v>4</v>
      </c>
      <c r="AC2" s="3" t="s">
        <v>5</v>
      </c>
      <c r="AD2" s="3" t="s">
        <v>3</v>
      </c>
    </row>
    <row r="3" spans="1:36" s="3" customFormat="1" x14ac:dyDescent="0.15">
      <c r="A3" s="3" t="s">
        <v>44</v>
      </c>
      <c r="B3" s="3" t="s">
        <v>225</v>
      </c>
      <c r="C3" s="4" t="s">
        <v>7</v>
      </c>
      <c r="D3" s="4" t="s">
        <v>48</v>
      </c>
      <c r="E3" s="4"/>
      <c r="F3" s="4" t="s">
        <v>8</v>
      </c>
      <c r="H3" s="39" t="s">
        <v>9</v>
      </c>
      <c r="I3" s="39" t="s">
        <v>10</v>
      </c>
      <c r="J3" s="39" t="s">
        <v>11</v>
      </c>
      <c r="K3" s="39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28" t="s">
        <v>21</v>
      </c>
      <c r="U3" s="28"/>
      <c r="V3" s="3" t="s">
        <v>22</v>
      </c>
      <c r="W3" s="3" t="s">
        <v>23</v>
      </c>
      <c r="X3" s="3" t="s">
        <v>24</v>
      </c>
      <c r="Y3" s="3" t="s">
        <v>25</v>
      </c>
      <c r="AA3" s="3" t="s">
        <v>26</v>
      </c>
      <c r="AB3" s="3" t="s">
        <v>27</v>
      </c>
      <c r="AC3" s="3" t="s">
        <v>28</v>
      </c>
      <c r="AD3" s="3" t="s">
        <v>29</v>
      </c>
      <c r="AE3" s="3" t="s">
        <v>30</v>
      </c>
      <c r="AF3" s="3" t="s">
        <v>31</v>
      </c>
      <c r="AG3" s="3" t="s">
        <v>32</v>
      </c>
      <c r="AH3" s="3" t="s">
        <v>33</v>
      </c>
      <c r="AI3" s="3" t="s">
        <v>34</v>
      </c>
      <c r="AJ3" s="3" t="s">
        <v>35</v>
      </c>
    </row>
    <row r="4" spans="1:36" s="3" customFormat="1" x14ac:dyDescent="0.15">
      <c r="A4" s="5"/>
      <c r="B4" s="5"/>
      <c r="C4" s="5"/>
      <c r="D4" s="6" t="s">
        <v>36</v>
      </c>
      <c r="E4" s="6"/>
      <c r="F4" s="6" t="s">
        <v>37</v>
      </c>
      <c r="G4" s="5"/>
      <c r="H4" s="40" t="s">
        <v>38</v>
      </c>
      <c r="I4" s="41" t="s">
        <v>39</v>
      </c>
      <c r="J4" s="41" t="s">
        <v>39</v>
      </c>
      <c r="K4" s="41" t="s">
        <v>39</v>
      </c>
      <c r="L4" s="6" t="s">
        <v>40</v>
      </c>
      <c r="M4" s="6" t="s">
        <v>40</v>
      </c>
      <c r="N4" s="6" t="s">
        <v>40</v>
      </c>
      <c r="O4" s="6" t="s">
        <v>40</v>
      </c>
      <c r="P4" s="6" t="s">
        <v>40</v>
      </c>
      <c r="Q4" s="6" t="s">
        <v>40</v>
      </c>
      <c r="R4" s="6" t="s">
        <v>40</v>
      </c>
      <c r="S4" s="6" t="s">
        <v>39</v>
      </c>
      <c r="T4" s="27" t="s">
        <v>39</v>
      </c>
      <c r="U4" s="27"/>
      <c r="V4" s="5" t="s">
        <v>38</v>
      </c>
      <c r="W4" s="5" t="s">
        <v>38</v>
      </c>
      <c r="X4" s="5" t="s">
        <v>38</v>
      </c>
      <c r="Y4" s="5" t="s">
        <v>38</v>
      </c>
      <c r="Z4" s="5"/>
      <c r="AA4" s="5" t="s">
        <v>39</v>
      </c>
      <c r="AB4" s="5" t="s">
        <v>39</v>
      </c>
      <c r="AC4" s="5" t="s">
        <v>39</v>
      </c>
      <c r="AD4" s="5" t="s">
        <v>39</v>
      </c>
      <c r="AE4" s="5" t="s">
        <v>39</v>
      </c>
      <c r="AF4" s="5" t="s">
        <v>39</v>
      </c>
      <c r="AG4" s="5" t="s">
        <v>39</v>
      </c>
      <c r="AH4" s="5"/>
      <c r="AI4" s="5"/>
      <c r="AJ4" s="5"/>
    </row>
    <row r="5" spans="1:36" s="8" customFormat="1" x14ac:dyDescent="0.15">
      <c r="A5" s="7" t="s">
        <v>228</v>
      </c>
      <c r="D5" s="9"/>
      <c r="E5" s="9"/>
      <c r="F5" s="8" t="s">
        <v>45</v>
      </c>
      <c r="H5" s="10"/>
      <c r="I5" s="10"/>
      <c r="J5" s="10"/>
      <c r="K5" s="10"/>
      <c r="L5" s="9"/>
      <c r="M5" s="9"/>
      <c r="N5" s="17"/>
      <c r="O5" s="17"/>
      <c r="P5" s="17"/>
      <c r="Q5" s="17"/>
      <c r="R5" s="17"/>
      <c r="S5" s="17"/>
      <c r="V5" s="10"/>
      <c r="W5" s="10"/>
      <c r="X5" s="10"/>
      <c r="Y5" s="10"/>
      <c r="AA5" s="10"/>
      <c r="AB5" s="10"/>
      <c r="AC5" s="10"/>
      <c r="AD5" s="10"/>
      <c r="AE5" s="10"/>
      <c r="AF5" s="11"/>
      <c r="AG5" s="11"/>
      <c r="AH5" s="12"/>
    </row>
    <row r="6" spans="1:36" s="3" customFormat="1" x14ac:dyDescent="0.15">
      <c r="B6" s="21">
        <v>1</v>
      </c>
      <c r="C6" s="22">
        <v>40231</v>
      </c>
      <c r="D6" s="36">
        <f>+C7-C6</f>
        <v>12</v>
      </c>
      <c r="E6" s="14"/>
      <c r="F6" s="14">
        <v>200</v>
      </c>
      <c r="H6" s="37">
        <v>288.52777777777771</v>
      </c>
      <c r="I6" s="37">
        <v>10.941124520589753</v>
      </c>
      <c r="J6" s="37">
        <v>8.0875967753771896</v>
      </c>
      <c r="K6" s="37">
        <v>2.0269324284289247</v>
      </c>
      <c r="L6" s="37">
        <v>0.29020003293210328</v>
      </c>
      <c r="M6" s="37">
        <v>3.8639056959724649</v>
      </c>
      <c r="N6" s="37">
        <v>27.103755934390019</v>
      </c>
      <c r="O6" s="16">
        <v>1.7208810297757261E-2</v>
      </c>
      <c r="P6" s="16">
        <v>4.5832563409007564E-3</v>
      </c>
      <c r="Q6" s="37">
        <v>0.14241922657212427</v>
      </c>
      <c r="R6" s="16">
        <v>2.056261245283458E-2</v>
      </c>
      <c r="S6" s="37">
        <v>0.39042771290967426</v>
      </c>
      <c r="T6" s="37">
        <v>999</v>
      </c>
      <c r="U6" s="46"/>
      <c r="V6" s="37">
        <f t="shared" ref="V6:V31" si="0">+IF(OR(H6=999,I6=999),999,I6/100*H6)</f>
        <v>31.56818344315715</v>
      </c>
      <c r="W6" s="37">
        <f t="shared" ref="W6:W31" si="1">+IF(OR(H6=999, L6=999, M6=999),999,(M6-3.42*L6)/100*67.2/28*H6)</f>
        <v>19.883637324134067</v>
      </c>
      <c r="X6" s="37">
        <f t="shared" ref="X6:X31" si="2">+IF(OR(H6=999,L6=999,N6=999),999,(N6-L6*0.5)/100*100/40*H6)</f>
        <v>194.45802709685847</v>
      </c>
      <c r="Y6" s="37">
        <f>+IF(OR(H6=999,L6=999),999,L6/100*100/8*H6)</f>
        <v>10.466346326617209</v>
      </c>
      <c r="Z6" s="37"/>
      <c r="AA6" s="37">
        <f>+IF(I6=999,999,I6/0.35)</f>
        <v>31.260355773113581</v>
      </c>
      <c r="AB6" s="37">
        <f>+IF(OR(L6=999,M6=999),999,(M6-3.42*L6)*67.2/28)</f>
        <v>6.8914118000272131</v>
      </c>
      <c r="AC6" s="37">
        <f>+IF(J6=999,999,J6*100/12)</f>
        <v>67.396639794809914</v>
      </c>
      <c r="AD6" s="37">
        <f>+IF(OR(L6=999,N6=999),999,(N6-L6*0.5)*100/40)</f>
        <v>67.396639794809914</v>
      </c>
      <c r="AE6" s="37">
        <f>+IF(L6=999,999,L6/0.08)</f>
        <v>3.6275004116512908</v>
      </c>
      <c r="AF6" s="37">
        <f>+IF(OR(AA6=999,AC6=99),999,AA6+AB6+AC6+AE6)</f>
        <v>109.17590777960201</v>
      </c>
      <c r="AG6" s="37">
        <f>+IF(OR(AA6=999,AD6=999),999,AA6+AB6+AD6+AE6)</f>
        <v>109.17590777960201</v>
      </c>
      <c r="AH6" s="37">
        <f>+IF(OR(W6=999,X6=999),999,(W6/67.2)/(X6/100))</f>
        <v>0.15216006487260439</v>
      </c>
      <c r="AI6" s="37">
        <f>+IF(OR(I6=999,J6=999),999,I6/J6)</f>
        <v>1.3528276476270642</v>
      </c>
      <c r="AJ6" s="37">
        <f>+IF(OR(I6=999,K6=999),999,(I6/12)/(K6/14))</f>
        <v>6.297518898503812</v>
      </c>
    </row>
    <row r="7" spans="1:36" s="3" customFormat="1" x14ac:dyDescent="0.15">
      <c r="B7" s="23">
        <v>2</v>
      </c>
      <c r="C7" s="22">
        <v>40243</v>
      </c>
      <c r="D7" s="36">
        <f t="shared" ref="D7:D30" si="3">+C8-C7</f>
        <v>12</v>
      </c>
      <c r="E7" s="14"/>
      <c r="F7" s="14">
        <v>200</v>
      </c>
      <c r="H7" s="37">
        <v>115.33333333333333</v>
      </c>
      <c r="I7" s="37">
        <v>12.618333640440369</v>
      </c>
      <c r="J7" s="37">
        <v>7.3322982097153684</v>
      </c>
      <c r="K7" s="37">
        <v>1.9538620840504655</v>
      </c>
      <c r="L7" s="37">
        <v>0.33158105506307323</v>
      </c>
      <c r="M7" s="37">
        <v>3.9766980962445388</v>
      </c>
      <c r="N7" s="37">
        <v>24.606784559916097</v>
      </c>
      <c r="O7" s="16">
        <v>2.0461264911863616E-2</v>
      </c>
      <c r="P7" s="16">
        <v>7.5135266087129728E-3</v>
      </c>
      <c r="Q7" s="37">
        <v>0.17022577133484704</v>
      </c>
      <c r="R7" s="16">
        <v>2.4275489912406762E-2</v>
      </c>
      <c r="S7" s="37">
        <v>0.42846481341713533</v>
      </c>
      <c r="T7" s="37">
        <v>999</v>
      </c>
      <c r="U7" s="46"/>
      <c r="V7" s="37">
        <f t="shared" si="0"/>
        <v>14.553144798641224</v>
      </c>
      <c r="W7" s="37">
        <f t="shared" si="1"/>
        <v>7.868568377786997</v>
      </c>
      <c r="X7" s="37">
        <f t="shared" si="2"/>
        <v>70.471532793375474</v>
      </c>
      <c r="Y7" s="37">
        <f t="shared" ref="Y7:Y30" si="4">+IF(OR(H7=999,L7=999),999,L7/100*100/8*H7)</f>
        <v>4.7802935438259722</v>
      </c>
      <c r="Z7" s="37"/>
      <c r="AA7" s="37">
        <f t="shared" ref="AA7:AA30" si="5">+IF(I7=999,999,I7/0.35)</f>
        <v>36.052381829829628</v>
      </c>
      <c r="AB7" s="37">
        <f t="shared" ref="AB7:AB30" si="6">+IF(OR(L7=999,M7=999),999,(M7-3.42*L7)*67.2/28)</f>
        <v>6.8224581310291885</v>
      </c>
      <c r="AC7" s="37">
        <f>+IF(J7=999,999,J7*100/12)</f>
        <v>61.102485080961401</v>
      </c>
      <c r="AD7" s="37">
        <f>+IF(OR(L7=999,N7=999),999,(N7-L7*0.5)*100/40)</f>
        <v>61.102485080961401</v>
      </c>
      <c r="AE7" s="37">
        <f t="shared" ref="AE7:AE30" si="7">+IF(L7=999,999,L7/0.08)</f>
        <v>4.1447631882884153</v>
      </c>
      <c r="AF7" s="37">
        <f t="shared" ref="AF7:AF14" si="8">+IF(OR(AA7=999,AC7=99),999,AA7+AB7+AC7+AE7)</f>
        <v>108.12208823010863</v>
      </c>
      <c r="AG7" s="37">
        <f t="shared" ref="AG7:AG14" si="9">+IF(OR(AA7=999,AD7=999),999,AA7+AB7+AD7+AE7)</f>
        <v>108.12208823010863</v>
      </c>
      <c r="AH7" s="37">
        <f t="shared" ref="AH7:AH30" si="10">+IF(OR(W7=999,X7=999),999,(W7/67.2)/(X7/100))</f>
        <v>0.16615473893470215</v>
      </c>
      <c r="AI7" s="37">
        <f t="shared" ref="AI7:AI30" si="11">+IF(OR(I7=999,J7=999),999,I7/J7)</f>
        <v>1.720924774134384</v>
      </c>
      <c r="AJ7" s="37">
        <f t="shared" ref="AJ7:AJ30" si="12">+IF(OR(I7=999,K7=999),999,(I7/12)/(K7/14))</f>
        <v>7.5345078689802758</v>
      </c>
    </row>
    <row r="8" spans="1:36" s="3" customFormat="1" x14ac:dyDescent="0.15">
      <c r="B8" s="23">
        <v>3</v>
      </c>
      <c r="C8" s="22">
        <v>40255</v>
      </c>
      <c r="D8" s="36">
        <f t="shared" si="3"/>
        <v>12</v>
      </c>
      <c r="E8" s="14"/>
      <c r="F8" s="14">
        <v>200</v>
      </c>
      <c r="H8" s="37">
        <v>11.862433862433866</v>
      </c>
      <c r="I8" s="37">
        <v>11.753301323640915</v>
      </c>
      <c r="J8" s="37">
        <v>8.0715444325389178</v>
      </c>
      <c r="K8" s="37">
        <v>1.5132681708092348</v>
      </c>
      <c r="L8" s="37">
        <v>0.30365970808365733</v>
      </c>
      <c r="M8" s="37">
        <v>2.698073002947003</v>
      </c>
      <c r="N8" s="37">
        <v>27.056977962504892</v>
      </c>
      <c r="O8" s="16">
        <v>1.8240355840632952E-2</v>
      </c>
      <c r="P8" s="16">
        <v>7.7607079828334521E-3</v>
      </c>
      <c r="Q8" s="37">
        <v>0.15326811867745888</v>
      </c>
      <c r="R8" s="16">
        <v>1.7890076654354079E-2</v>
      </c>
      <c r="S8" s="37">
        <v>0.35105821621425731</v>
      </c>
      <c r="T8" s="37">
        <v>999</v>
      </c>
      <c r="U8" s="46"/>
      <c r="V8" s="37">
        <f t="shared" si="0"/>
        <v>1.3942275961694677</v>
      </c>
      <c r="W8" s="37">
        <f t="shared" si="1"/>
        <v>0.47247318711322001</v>
      </c>
      <c r="X8" s="37">
        <f t="shared" si="2"/>
        <v>7.979013499890768</v>
      </c>
      <c r="Y8" s="37">
        <f t="shared" si="4"/>
        <v>0.45026790047854492</v>
      </c>
      <c r="Z8" s="37"/>
      <c r="AA8" s="37">
        <f t="shared" si="5"/>
        <v>33.580860924688331</v>
      </c>
      <c r="AB8" s="37">
        <f t="shared" si="6"/>
        <v>3.9829363231221477</v>
      </c>
      <c r="AC8" s="37">
        <f>+IF(J8=999,999,J8*100/12)</f>
        <v>67.262870271157652</v>
      </c>
      <c r="AD8" s="37">
        <f>+IF(OR(L8=999,N8=999),999,(N8-L8*0.5)*100/40)</f>
        <v>67.262870271157652</v>
      </c>
      <c r="AE8" s="37">
        <f t="shared" si="7"/>
        <v>3.7957463510457168</v>
      </c>
      <c r="AF8" s="37">
        <f t="shared" si="8"/>
        <v>108.62241387001384</v>
      </c>
      <c r="AG8" s="37">
        <f t="shared" si="9"/>
        <v>108.62241387001384</v>
      </c>
      <c r="AH8" s="37">
        <f t="shared" si="10"/>
        <v>8.8116795375830392E-2</v>
      </c>
      <c r="AI8" s="37">
        <f t="shared" si="11"/>
        <v>1.4561403238096151</v>
      </c>
      <c r="AJ8" s="37">
        <f t="shared" si="12"/>
        <v>9.0613052875144682</v>
      </c>
    </row>
    <row r="9" spans="1:36" s="3" customFormat="1" x14ac:dyDescent="0.15">
      <c r="B9" s="23">
        <v>4</v>
      </c>
      <c r="C9" s="22">
        <v>40267</v>
      </c>
      <c r="D9" s="36">
        <f t="shared" si="3"/>
        <v>12</v>
      </c>
      <c r="E9" s="14"/>
      <c r="F9" s="14">
        <v>200</v>
      </c>
      <c r="H9" s="37">
        <v>29.231481481481481</v>
      </c>
      <c r="I9" s="37">
        <v>12.345269680850404</v>
      </c>
      <c r="J9" s="37">
        <v>7.9287601137570718</v>
      </c>
      <c r="K9" s="37">
        <v>1.7905118620625493</v>
      </c>
      <c r="L9" s="37">
        <v>0.22913189771409193</v>
      </c>
      <c r="M9" s="37">
        <v>2.140900081383609</v>
      </c>
      <c r="N9" s="37">
        <v>26.54376632804728</v>
      </c>
      <c r="O9" s="16">
        <v>1.3754404005518858E-2</v>
      </c>
      <c r="P9" s="16">
        <v>4.2700091586684403E-3</v>
      </c>
      <c r="Q9" s="37">
        <v>0.11115904494192162</v>
      </c>
      <c r="R9" s="16">
        <v>1.3038842670782404E-2</v>
      </c>
      <c r="S9" s="37">
        <v>0.32362452425151694</v>
      </c>
      <c r="T9" s="37">
        <v>999</v>
      </c>
      <c r="U9" s="46"/>
      <c r="V9" s="37">
        <f t="shared" si="0"/>
        <v>3.6087052205967338</v>
      </c>
      <c r="W9" s="37">
        <f t="shared" si="1"/>
        <v>0.95219960116063684</v>
      </c>
      <c r="X9" s="37">
        <f t="shared" si="2"/>
        <v>19.314117036366564</v>
      </c>
      <c r="Y9" s="37">
        <f t="shared" si="4"/>
        <v>0.83723310310577326</v>
      </c>
      <c r="Z9" s="37"/>
      <c r="AA9" s="37">
        <f t="shared" si="5"/>
        <v>35.272199088144014</v>
      </c>
      <c r="AB9" s="37">
        <f t="shared" si="6"/>
        <v>3.2574455788833951</v>
      </c>
      <c r="AC9" s="37">
        <f t="shared" ref="AC9:AC30" si="13">+IF(J9=999,999,J9*100/12)</f>
        <v>66.073000947975601</v>
      </c>
      <c r="AD9" s="37">
        <f t="shared" ref="AD9:AD30" si="14">+IF(OR(L9=999,N9=999),999,(N9-L9*0.5)*100/40)</f>
        <v>66.073000947975586</v>
      </c>
      <c r="AE9" s="37">
        <f t="shared" si="7"/>
        <v>2.8641487214261492</v>
      </c>
      <c r="AF9" s="37">
        <f t="shared" si="8"/>
        <v>107.46679433642916</v>
      </c>
      <c r="AG9" s="37">
        <f t="shared" si="9"/>
        <v>107.46679433642915</v>
      </c>
      <c r="AH9" s="37">
        <f t="shared" si="10"/>
        <v>7.3364145486709359E-2</v>
      </c>
      <c r="AI9" s="37">
        <f t="shared" si="11"/>
        <v>1.5570239865663626</v>
      </c>
      <c r="AJ9" s="37">
        <f t="shared" si="12"/>
        <v>8.0439649313843304</v>
      </c>
    </row>
    <row r="10" spans="1:36" s="3" customFormat="1" x14ac:dyDescent="0.15">
      <c r="B10" s="23">
        <v>5</v>
      </c>
      <c r="C10" s="22">
        <v>40279</v>
      </c>
      <c r="D10" s="36">
        <f t="shared" si="3"/>
        <v>12</v>
      </c>
      <c r="E10" s="14"/>
      <c r="F10" s="14">
        <v>200</v>
      </c>
      <c r="H10" s="37">
        <v>299.44444444444446</v>
      </c>
      <c r="I10" s="37">
        <v>18.459723783242254</v>
      </c>
      <c r="J10" s="37">
        <v>6.1208379629796994</v>
      </c>
      <c r="K10" s="37">
        <v>2.98042997138363</v>
      </c>
      <c r="L10" s="37">
        <v>9.8144041128205795E-2</v>
      </c>
      <c r="M10" s="37">
        <v>0.9962017417272131</v>
      </c>
      <c r="N10" s="37">
        <v>20.451865230496434</v>
      </c>
      <c r="O10" s="16">
        <v>6.2896407131012811E-3</v>
      </c>
      <c r="P10" s="16">
        <v>3.6334563500548165E-3</v>
      </c>
      <c r="Q10" s="37">
        <v>3.3447588115489181E-2</v>
      </c>
      <c r="R10" s="16">
        <v>6.9926548780976414E-2</v>
      </c>
      <c r="S10" s="37">
        <v>0.88766133123103286</v>
      </c>
      <c r="T10" s="37">
        <v>999</v>
      </c>
      <c r="U10" s="46"/>
      <c r="V10" s="37">
        <f t="shared" si="0"/>
        <v>55.276617328708753</v>
      </c>
      <c r="W10" s="37">
        <f t="shared" si="1"/>
        <v>4.7471463500807456</v>
      </c>
      <c r="X10" s="37">
        <f t="shared" si="2"/>
        <v>152.73757694657675</v>
      </c>
      <c r="Y10" s="37">
        <f t="shared" si="4"/>
        <v>3.6735859838960363</v>
      </c>
      <c r="Z10" s="37"/>
      <c r="AA10" s="37">
        <f t="shared" si="5"/>
        <v>52.742067952120728</v>
      </c>
      <c r="AB10" s="37">
        <f t="shared" si="6"/>
        <v>1.5853178905649983</v>
      </c>
      <c r="AC10" s="37">
        <f t="shared" si="13"/>
        <v>51.006983024830824</v>
      </c>
      <c r="AD10" s="37">
        <f t="shared" si="14"/>
        <v>51.006983024830831</v>
      </c>
      <c r="AE10" s="37">
        <f t="shared" si="7"/>
        <v>1.2268005141025724</v>
      </c>
      <c r="AF10" s="37">
        <f t="shared" si="8"/>
        <v>106.56116938161914</v>
      </c>
      <c r="AG10" s="37">
        <f t="shared" si="9"/>
        <v>106.56116938161914</v>
      </c>
      <c r="AH10" s="37">
        <f t="shared" si="10"/>
        <v>4.6250608522925597E-2</v>
      </c>
      <c r="AI10" s="37">
        <f t="shared" si="11"/>
        <v>3.0158817950893497</v>
      </c>
      <c r="AJ10" s="37">
        <f t="shared" si="12"/>
        <v>7.2259186159588351</v>
      </c>
    </row>
    <row r="11" spans="1:36" s="3" customFormat="1" x14ac:dyDescent="0.15">
      <c r="B11" s="23">
        <v>6</v>
      </c>
      <c r="C11" s="22">
        <v>40291</v>
      </c>
      <c r="D11" s="36">
        <f t="shared" si="3"/>
        <v>12</v>
      </c>
      <c r="E11" s="14"/>
      <c r="F11" s="14">
        <v>200</v>
      </c>
      <c r="H11" s="37">
        <v>591.57407407407413</v>
      </c>
      <c r="I11" s="37">
        <v>23.509009258865895</v>
      </c>
      <c r="J11" s="37">
        <v>4.1664447243984846</v>
      </c>
      <c r="K11" s="37">
        <v>3.6902804161691964</v>
      </c>
      <c r="L11" s="37">
        <v>5.68980327080452E-2</v>
      </c>
      <c r="M11" s="37">
        <v>0.55794364114560135</v>
      </c>
      <c r="N11" s="37">
        <v>13.916598097682298</v>
      </c>
      <c r="O11" s="16">
        <v>3.241144139384847E-3</v>
      </c>
      <c r="P11" s="16">
        <v>5.8531145833591374E-3</v>
      </c>
      <c r="Q11" s="37">
        <v>1.4545754512305503E-2</v>
      </c>
      <c r="R11" s="16">
        <v>999</v>
      </c>
      <c r="S11" s="37">
        <v>1.4139796112480558</v>
      </c>
      <c r="T11" s="37">
        <v>999</v>
      </c>
      <c r="U11" s="46"/>
      <c r="V11" s="37">
        <f t="shared" si="0"/>
        <v>139.07320384712429</v>
      </c>
      <c r="W11" s="37">
        <f t="shared" si="1"/>
        <v>5.1587961941245126</v>
      </c>
      <c r="X11" s="37">
        <f t="shared" si="2"/>
        <v>205.39672333473698</v>
      </c>
      <c r="Y11" s="37">
        <f t="shared" si="4"/>
        <v>4.2074251269872782</v>
      </c>
      <c r="Z11" s="37"/>
      <c r="AA11" s="37">
        <f t="shared" si="5"/>
        <v>67.168597882473989</v>
      </c>
      <c r="AB11" s="37">
        <f t="shared" si="6"/>
        <v>0.87204568628180823</v>
      </c>
      <c r="AC11" s="37">
        <f t="shared" si="13"/>
        <v>34.720372703320706</v>
      </c>
      <c r="AD11" s="37">
        <f t="shared" si="14"/>
        <v>34.720372703320692</v>
      </c>
      <c r="AE11" s="37">
        <f t="shared" si="7"/>
        <v>0.71122540885056496</v>
      </c>
      <c r="AF11" s="37">
        <f t="shared" si="8"/>
        <v>103.47224168092707</v>
      </c>
      <c r="AG11" s="37">
        <f t="shared" si="9"/>
        <v>103.47224168092706</v>
      </c>
      <c r="AH11" s="37">
        <f t="shared" si="10"/>
        <v>3.7375377397182732E-2</v>
      </c>
      <c r="AI11" s="37">
        <f t="shared" si="11"/>
        <v>5.642462774364521</v>
      </c>
      <c r="AJ11" s="37">
        <f t="shared" si="12"/>
        <v>7.4322746175339329</v>
      </c>
    </row>
    <row r="12" spans="1:36" s="3" customFormat="1" x14ac:dyDescent="0.15">
      <c r="B12" s="23">
        <v>7</v>
      </c>
      <c r="C12" s="22">
        <v>40303</v>
      </c>
      <c r="D12" s="36">
        <f t="shared" si="3"/>
        <v>12</v>
      </c>
      <c r="E12" s="14"/>
      <c r="F12" s="14">
        <v>200</v>
      </c>
      <c r="H12" s="37">
        <v>223.31481481481478</v>
      </c>
      <c r="I12" s="37">
        <v>24.652748098084338</v>
      </c>
      <c r="J12" s="37">
        <v>3.8518494895148372</v>
      </c>
      <c r="K12" s="37">
        <v>3.9510067080148228</v>
      </c>
      <c r="L12" s="37">
        <v>5.5726405379591261E-2</v>
      </c>
      <c r="M12" s="37">
        <v>0.70119255751080178</v>
      </c>
      <c r="N12" s="37">
        <v>12.867361501072585</v>
      </c>
      <c r="O12" s="16">
        <v>3.3257458993831562E-3</v>
      </c>
      <c r="P12" s="16">
        <v>5.364538037915742E-3</v>
      </c>
      <c r="Q12" s="37">
        <v>1.670460154020038E-2</v>
      </c>
      <c r="R12" s="16">
        <v>0.12929674955553724</v>
      </c>
      <c r="S12" s="37">
        <v>1.5094928660496842</v>
      </c>
      <c r="T12" s="37">
        <v>999</v>
      </c>
      <c r="U12" s="46"/>
      <c r="V12" s="37">
        <f t="shared" si="0"/>
        <v>55.053238761999808</v>
      </c>
      <c r="W12" s="37">
        <f t="shared" si="1"/>
        <v>2.7366332889630396</v>
      </c>
      <c r="X12" s="37">
        <f t="shared" si="2"/>
        <v>71.681254620462056</v>
      </c>
      <c r="Y12" s="37">
        <f t="shared" si="4"/>
        <v>1.55556648720484</v>
      </c>
      <c r="Z12" s="37"/>
      <c r="AA12" s="37">
        <f t="shared" si="5"/>
        <v>70.436423137383827</v>
      </c>
      <c r="AB12" s="37">
        <f t="shared" si="6"/>
        <v>1.2254598026702392</v>
      </c>
      <c r="AC12" s="37">
        <f t="shared" si="13"/>
        <v>32.098745745956975</v>
      </c>
      <c r="AD12" s="37">
        <f t="shared" si="14"/>
        <v>32.098745745956975</v>
      </c>
      <c r="AE12" s="37">
        <f t="shared" si="7"/>
        <v>0.69658006724489074</v>
      </c>
      <c r="AF12" s="37">
        <f t="shared" si="8"/>
        <v>104.45720875325594</v>
      </c>
      <c r="AG12" s="37">
        <f t="shared" si="9"/>
        <v>104.45720875325594</v>
      </c>
      <c r="AH12" s="37">
        <f t="shared" si="10"/>
        <v>5.6812216628757413E-2</v>
      </c>
      <c r="AI12" s="37">
        <f t="shared" si="11"/>
        <v>6.4002366045692751</v>
      </c>
      <c r="AJ12" s="37">
        <f t="shared" si="12"/>
        <v>7.2795471061643049</v>
      </c>
    </row>
    <row r="13" spans="1:36" s="3" customFormat="1" x14ac:dyDescent="0.15">
      <c r="B13" s="23">
        <v>8</v>
      </c>
      <c r="C13" s="22">
        <v>40315</v>
      </c>
      <c r="D13" s="36">
        <f t="shared" si="3"/>
        <v>12</v>
      </c>
      <c r="E13" s="14"/>
      <c r="F13" s="14">
        <v>200</v>
      </c>
      <c r="H13" s="37">
        <v>123.98148148148147</v>
      </c>
      <c r="I13" s="37">
        <v>24.714518500844669</v>
      </c>
      <c r="J13" s="37">
        <v>4.1648820754932849</v>
      </c>
      <c r="K13" s="37">
        <v>4.1674931580860628</v>
      </c>
      <c r="L13" s="37">
        <v>0.12134602256637517</v>
      </c>
      <c r="M13" s="37">
        <v>1.5352310582719866</v>
      </c>
      <c r="N13" s="37">
        <v>13.943613262927476</v>
      </c>
      <c r="O13" s="16">
        <v>7.1292261880359772E-3</v>
      </c>
      <c r="P13" s="16">
        <v>4.8363787474281538E-3</v>
      </c>
      <c r="Q13" s="37">
        <v>4.103073930564205E-2</v>
      </c>
      <c r="R13" s="16">
        <v>999</v>
      </c>
      <c r="S13" s="37">
        <v>1.4758496346107253</v>
      </c>
      <c r="T13" s="37">
        <v>999</v>
      </c>
      <c r="U13" s="46"/>
      <c r="V13" s="37">
        <f t="shared" si="0"/>
        <v>30.641426178362043</v>
      </c>
      <c r="W13" s="37">
        <f t="shared" si="1"/>
        <v>3.3332996404581841</v>
      </c>
      <c r="X13" s="37">
        <f t="shared" si="2"/>
        <v>43.030687492943748</v>
      </c>
      <c r="Y13" s="37">
        <f t="shared" si="4"/>
        <v>1.8805824562080595</v>
      </c>
      <c r="Z13" s="37"/>
      <c r="AA13" s="37">
        <f t="shared" si="5"/>
        <v>70.612910002413344</v>
      </c>
      <c r="AB13" s="37">
        <f t="shared" si="6"/>
        <v>2.6885463866279609</v>
      </c>
      <c r="AC13" s="37">
        <f t="shared" si="13"/>
        <v>34.707350629110707</v>
      </c>
      <c r="AD13" s="37">
        <f t="shared" si="14"/>
        <v>34.707350629110721</v>
      </c>
      <c r="AE13" s="37">
        <f t="shared" si="7"/>
        <v>1.5168252820796895</v>
      </c>
      <c r="AF13" s="37">
        <f t="shared" si="8"/>
        <v>109.52563230023171</v>
      </c>
      <c r="AG13" s="37">
        <f t="shared" si="9"/>
        <v>109.52563230023172</v>
      </c>
      <c r="AH13" s="37">
        <f t="shared" si="10"/>
        <v>0.11527278812182089</v>
      </c>
      <c r="AI13" s="37">
        <f t="shared" si="11"/>
        <v>5.9340259947017833</v>
      </c>
      <c r="AJ13" s="37">
        <f t="shared" si="12"/>
        <v>6.9186928025801624</v>
      </c>
    </row>
    <row r="14" spans="1:36" s="3" customFormat="1" x14ac:dyDescent="0.15">
      <c r="B14" s="23">
        <v>9</v>
      </c>
      <c r="C14" s="22">
        <v>40327</v>
      </c>
      <c r="D14" s="36">
        <f t="shared" si="3"/>
        <v>6</v>
      </c>
      <c r="E14" s="14"/>
      <c r="F14" s="14">
        <v>200</v>
      </c>
      <c r="H14" s="37">
        <v>27.746031746031747</v>
      </c>
      <c r="I14" s="37">
        <v>25.133202743847221</v>
      </c>
      <c r="J14" s="37">
        <v>4.8178074482594191</v>
      </c>
      <c r="K14" s="37">
        <v>4.8508007847880137</v>
      </c>
      <c r="L14" s="37">
        <v>0.21954597745180635</v>
      </c>
      <c r="M14" s="37">
        <v>2.1137028459705096</v>
      </c>
      <c r="N14" s="37">
        <v>16.169131149590637</v>
      </c>
      <c r="O14" s="16">
        <v>1.2049460575833115E-2</v>
      </c>
      <c r="P14" s="16">
        <v>6.728057045375907E-3</v>
      </c>
      <c r="Q14" s="37">
        <v>0.10148791501370154</v>
      </c>
      <c r="R14" s="16">
        <v>999</v>
      </c>
      <c r="S14" s="37">
        <v>0.52218313756629975</v>
      </c>
      <c r="T14" s="37">
        <v>999</v>
      </c>
      <c r="U14" s="46"/>
      <c r="V14" s="37">
        <f t="shared" si="0"/>
        <v>6.9734664121023719</v>
      </c>
      <c r="W14" s="37">
        <f t="shared" si="1"/>
        <v>0.90753203588310882</v>
      </c>
      <c r="X14" s="37">
        <f t="shared" si="2"/>
        <v>11.139586533806172</v>
      </c>
      <c r="Y14" s="37">
        <f t="shared" si="4"/>
        <v>0.76144120751142352</v>
      </c>
      <c r="Z14" s="37"/>
      <c r="AA14" s="37">
        <f t="shared" si="5"/>
        <v>71.809150696706354</v>
      </c>
      <c r="AB14" s="37">
        <f t="shared" si="6"/>
        <v>3.270853447404797</v>
      </c>
      <c r="AC14" s="37">
        <f t="shared" si="13"/>
        <v>40.148395402161825</v>
      </c>
      <c r="AD14" s="37">
        <f t="shared" si="14"/>
        <v>40.148395402161832</v>
      </c>
      <c r="AE14" s="37">
        <f t="shared" si="7"/>
        <v>2.7443247181475794</v>
      </c>
      <c r="AF14" s="37">
        <f t="shared" si="8"/>
        <v>117.97272426442056</v>
      </c>
      <c r="AG14" s="37">
        <f t="shared" si="9"/>
        <v>117.97272426442056</v>
      </c>
      <c r="AH14" s="37">
        <f t="shared" si="10"/>
        <v>0.1212337726286412</v>
      </c>
      <c r="AI14" s="37">
        <f t="shared" si="11"/>
        <v>5.2167304346975021</v>
      </c>
      <c r="AJ14" s="37">
        <f t="shared" si="12"/>
        <v>6.0447895448056768</v>
      </c>
    </row>
    <row r="15" spans="1:36" s="3" customFormat="1" x14ac:dyDescent="0.15">
      <c r="B15" s="23">
        <v>10</v>
      </c>
      <c r="C15" s="22">
        <v>40333</v>
      </c>
      <c r="D15" s="36">
        <f t="shared" si="3"/>
        <v>6</v>
      </c>
      <c r="E15" s="14"/>
      <c r="F15" s="14">
        <v>200</v>
      </c>
      <c r="H15" s="37">
        <v>35.597883597883595</v>
      </c>
      <c r="I15" s="37">
        <v>26.705820602131464</v>
      </c>
      <c r="J15" s="37">
        <v>4.5006114153714663</v>
      </c>
      <c r="K15" s="37">
        <v>5.6342049235317528</v>
      </c>
      <c r="L15" s="37">
        <v>0.18778236193475192</v>
      </c>
      <c r="M15" s="37">
        <v>2.2478658591701053</v>
      </c>
      <c r="N15" s="37">
        <v>15.0959292322056</v>
      </c>
      <c r="O15" s="16">
        <v>1.0473972213298644E-2</v>
      </c>
      <c r="P15" s="16">
        <v>5.9678701324313967E-3</v>
      </c>
      <c r="Q15" s="37">
        <v>8.2886916219028495E-2</v>
      </c>
      <c r="R15" s="16">
        <v>2.0015786282225775E-2</v>
      </c>
      <c r="S15" s="37">
        <v>0.63914710380032724</v>
      </c>
      <c r="T15" s="37">
        <v>999</v>
      </c>
      <c r="U15" s="46"/>
      <c r="V15" s="37">
        <f t="shared" si="0"/>
        <v>9.5067069318063737</v>
      </c>
      <c r="W15" s="37">
        <f t="shared" si="1"/>
        <v>1.3717859581136114</v>
      </c>
      <c r="X15" s="37">
        <f t="shared" si="2"/>
        <v>13.351020106974969</v>
      </c>
      <c r="Y15" s="37">
        <f t="shared" si="4"/>
        <v>0.8355818327361183</v>
      </c>
      <c r="Z15" s="37"/>
      <c r="AA15" s="37">
        <f t="shared" si="5"/>
        <v>76.302344577518468</v>
      </c>
      <c r="AB15" s="37">
        <f t="shared" si="6"/>
        <v>3.8535604352478088</v>
      </c>
      <c r="AC15" s="37">
        <f t="shared" si="13"/>
        <v>37.505095128095554</v>
      </c>
      <c r="AD15" s="37">
        <f t="shared" si="14"/>
        <v>37.505095128095562</v>
      </c>
      <c r="AE15" s="37">
        <f t="shared" si="7"/>
        <v>2.3472795241843989</v>
      </c>
      <c r="AF15" s="37">
        <f t="shared" ref="AF15:AF30" si="15">+IF(OR(AA15=999,AC15=99),999,AA15+AB15+AC15+AE15)</f>
        <v>120.00827966504623</v>
      </c>
      <c r="AG15" s="37">
        <f t="shared" ref="AG15:AG30" si="16">+IF(OR(AA15=999,AD15=999),999,AA15+AB15+AD15+AE15)</f>
        <v>120.00827966504625</v>
      </c>
      <c r="AH15" s="37">
        <f t="shared" si="10"/>
        <v>0.15289829058742244</v>
      </c>
      <c r="AI15" s="37">
        <f t="shared" si="11"/>
        <v>5.9338205717827455</v>
      </c>
      <c r="AJ15" s="37">
        <f t="shared" si="12"/>
        <v>5.5299356564681617</v>
      </c>
    </row>
    <row r="16" spans="1:36" s="3" customFormat="1" x14ac:dyDescent="0.15">
      <c r="B16" s="23">
        <v>11</v>
      </c>
      <c r="C16" s="22">
        <v>40339</v>
      </c>
      <c r="D16" s="36">
        <f t="shared" si="3"/>
        <v>6</v>
      </c>
      <c r="E16" s="14"/>
      <c r="F16" s="14">
        <v>200</v>
      </c>
      <c r="H16" s="37">
        <v>14.973544973544975</v>
      </c>
      <c r="I16" s="37">
        <v>999</v>
      </c>
      <c r="J16" s="37">
        <v>999</v>
      </c>
      <c r="K16" s="37">
        <v>999</v>
      </c>
      <c r="L16" s="37">
        <v>0.12384582018692906</v>
      </c>
      <c r="M16" s="37">
        <v>1.2513761020551299</v>
      </c>
      <c r="N16" s="37">
        <v>15.651660877604453</v>
      </c>
      <c r="O16" s="16">
        <v>7.095072041707587E-3</v>
      </c>
      <c r="P16" s="16">
        <v>3.6380220156102976E-3</v>
      </c>
      <c r="Q16" s="37">
        <v>5.6694528211939661E-2</v>
      </c>
      <c r="R16" s="16">
        <v>6.6374714818428077E-3</v>
      </c>
      <c r="S16" s="37">
        <v>0.59074124032947195</v>
      </c>
      <c r="T16" s="37">
        <v>999</v>
      </c>
      <c r="U16" s="46"/>
      <c r="V16" s="37">
        <f t="shared" si="0"/>
        <v>999</v>
      </c>
      <c r="W16" s="37">
        <f t="shared" si="1"/>
        <v>0.29749082076886435</v>
      </c>
      <c r="X16" s="37">
        <f t="shared" si="2"/>
        <v>5.8358410645576848</v>
      </c>
      <c r="Y16" s="37">
        <f t="shared" si="4"/>
        <v>0.23180136979431831</v>
      </c>
      <c r="Z16" s="37"/>
      <c r="AA16" s="37">
        <f t="shared" si="5"/>
        <v>999</v>
      </c>
      <c r="AB16" s="37">
        <f t="shared" si="6"/>
        <v>1.9867761528379986</v>
      </c>
      <c r="AC16" s="37">
        <f t="shared" si="13"/>
        <v>999</v>
      </c>
      <c r="AD16" s="37">
        <f t="shared" si="14"/>
        <v>38.974344918777476</v>
      </c>
      <c r="AE16" s="37">
        <f t="shared" si="7"/>
        <v>1.5480727523366133</v>
      </c>
      <c r="AF16" s="37">
        <f t="shared" si="15"/>
        <v>999</v>
      </c>
      <c r="AG16" s="37">
        <f t="shared" si="16"/>
        <v>999</v>
      </c>
      <c r="AH16" s="37">
        <f t="shared" si="10"/>
        <v>7.5857904433307949E-2</v>
      </c>
      <c r="AI16" s="37">
        <f t="shared" si="11"/>
        <v>999</v>
      </c>
      <c r="AJ16" s="37">
        <f t="shared" si="12"/>
        <v>999</v>
      </c>
    </row>
    <row r="17" spans="1:36" s="3" customFormat="1" x14ac:dyDescent="0.15">
      <c r="B17" s="23">
        <v>12</v>
      </c>
      <c r="C17" s="22">
        <v>40345</v>
      </c>
      <c r="D17" s="36">
        <f t="shared" si="3"/>
        <v>6</v>
      </c>
      <c r="E17" s="14"/>
      <c r="F17" s="14">
        <v>200</v>
      </c>
      <c r="H17" s="37">
        <v>23.084656084656086</v>
      </c>
      <c r="I17" s="37">
        <v>999</v>
      </c>
      <c r="J17" s="37">
        <v>999</v>
      </c>
      <c r="K17" s="37">
        <v>999</v>
      </c>
      <c r="L17" s="37">
        <v>0.10208242857980258</v>
      </c>
      <c r="M17" s="37">
        <v>0.96960163256249832</v>
      </c>
      <c r="N17" s="37">
        <v>11.376553437781192</v>
      </c>
      <c r="O17" s="16">
        <v>5.9536123926116477E-3</v>
      </c>
      <c r="P17" s="16">
        <v>2.7761786798178559E-3</v>
      </c>
      <c r="Q17" s="37">
        <v>5.3051579149154017E-2</v>
      </c>
      <c r="R17" s="16">
        <v>0.12325409988435052</v>
      </c>
      <c r="S17" s="37">
        <v>0.61636666642568516</v>
      </c>
      <c r="T17" s="37">
        <v>999</v>
      </c>
      <c r="U17" s="46"/>
      <c r="V17" s="37">
        <f t="shared" si="0"/>
        <v>999</v>
      </c>
      <c r="W17" s="37">
        <f t="shared" si="1"/>
        <v>0.34376546642714906</v>
      </c>
      <c r="X17" s="37">
        <f t="shared" si="2"/>
        <v>6.5361388665466285</v>
      </c>
      <c r="Y17" s="37">
        <f t="shared" si="4"/>
        <v>0.2945672195064013</v>
      </c>
      <c r="Z17" s="37"/>
      <c r="AA17" s="37">
        <f t="shared" si="5"/>
        <v>999</v>
      </c>
      <c r="AB17" s="37">
        <f t="shared" si="6"/>
        <v>1.4891513443669762</v>
      </c>
      <c r="AC17" s="37">
        <f t="shared" si="13"/>
        <v>999</v>
      </c>
      <c r="AD17" s="37">
        <f t="shared" si="14"/>
        <v>28.313780558728229</v>
      </c>
      <c r="AE17" s="37">
        <f t="shared" si="7"/>
        <v>1.2760303572475322</v>
      </c>
      <c r="AF17" s="37">
        <f t="shared" si="15"/>
        <v>999</v>
      </c>
      <c r="AG17" s="37">
        <f t="shared" si="16"/>
        <v>999</v>
      </c>
      <c r="AH17" s="37">
        <f t="shared" si="10"/>
        <v>7.826574129721782E-2</v>
      </c>
      <c r="AI17" s="37">
        <f t="shared" si="11"/>
        <v>999</v>
      </c>
      <c r="AJ17" s="37">
        <f t="shared" si="12"/>
        <v>999</v>
      </c>
    </row>
    <row r="18" spans="1:36" s="3" customFormat="1" x14ac:dyDescent="0.15">
      <c r="B18" s="23">
        <v>13</v>
      </c>
      <c r="C18" s="22">
        <v>40351</v>
      </c>
      <c r="D18" s="36">
        <f t="shared" si="3"/>
        <v>6</v>
      </c>
      <c r="E18" s="14"/>
      <c r="F18" s="14">
        <v>200</v>
      </c>
      <c r="H18" s="37">
        <v>22.391534391534389</v>
      </c>
      <c r="I18" s="37">
        <v>999</v>
      </c>
      <c r="J18" s="37">
        <v>999</v>
      </c>
      <c r="K18" s="37">
        <v>999</v>
      </c>
      <c r="L18" s="37">
        <v>0.1765572816585903</v>
      </c>
      <c r="M18" s="37">
        <v>1.5282895291436811</v>
      </c>
      <c r="N18" s="37">
        <v>17.218111661004357</v>
      </c>
      <c r="O18" s="16">
        <v>1.0378998919379398E-2</v>
      </c>
      <c r="P18" s="16">
        <v>5.2713743422482121E-3</v>
      </c>
      <c r="Q18" s="37">
        <v>9.6716897912095687E-2</v>
      </c>
      <c r="R18" s="16">
        <v>6.9987258122543833E-2</v>
      </c>
      <c r="S18" s="37">
        <v>0.58745102304463337</v>
      </c>
      <c r="T18" s="37">
        <v>999</v>
      </c>
      <c r="U18" s="46"/>
      <c r="V18" s="37">
        <f t="shared" si="0"/>
        <v>999</v>
      </c>
      <c r="W18" s="37">
        <f t="shared" si="1"/>
        <v>0.49680381773807625</v>
      </c>
      <c r="X18" s="37">
        <f t="shared" si="2"/>
        <v>9.589081129812282</v>
      </c>
      <c r="Y18" s="37">
        <f t="shared" si="4"/>
        <v>0.49417355554176856</v>
      </c>
      <c r="Z18" s="37"/>
      <c r="AA18" s="37">
        <f t="shared" si="5"/>
        <v>999</v>
      </c>
      <c r="AB18" s="37">
        <f t="shared" si="6"/>
        <v>2.2187127020911257</v>
      </c>
      <c r="AC18" s="37">
        <f t="shared" si="13"/>
        <v>999</v>
      </c>
      <c r="AD18" s="37">
        <f t="shared" si="14"/>
        <v>42.824582550437654</v>
      </c>
      <c r="AE18" s="37">
        <f t="shared" si="7"/>
        <v>2.2069660207323789</v>
      </c>
      <c r="AF18" s="37">
        <f t="shared" si="15"/>
        <v>999</v>
      </c>
      <c r="AG18" s="37">
        <f t="shared" si="16"/>
        <v>999</v>
      </c>
      <c r="AH18" s="37">
        <f t="shared" si="10"/>
        <v>7.7097209360876301E-2</v>
      </c>
      <c r="AI18" s="37">
        <f t="shared" si="11"/>
        <v>999</v>
      </c>
      <c r="AJ18" s="37">
        <f t="shared" si="12"/>
        <v>999</v>
      </c>
    </row>
    <row r="19" spans="1:36" s="3" customFormat="1" x14ac:dyDescent="0.15">
      <c r="B19" s="23">
        <v>14</v>
      </c>
      <c r="C19" s="22">
        <v>40357</v>
      </c>
      <c r="D19" s="36">
        <f t="shared" si="3"/>
        <v>6</v>
      </c>
      <c r="E19" s="14"/>
      <c r="F19" s="14">
        <v>200</v>
      </c>
      <c r="H19" s="37">
        <v>11.846560846560848</v>
      </c>
      <c r="I19" s="37">
        <v>999</v>
      </c>
      <c r="J19" s="37">
        <v>999</v>
      </c>
      <c r="K19" s="37">
        <v>999</v>
      </c>
      <c r="L19" s="37">
        <v>0.14857677526097571</v>
      </c>
      <c r="M19" s="37">
        <v>1.2270451608930786</v>
      </c>
      <c r="N19" s="37">
        <v>16.090996502037878</v>
      </c>
      <c r="O19" s="16">
        <v>9.0034866791454185E-3</v>
      </c>
      <c r="P19" s="16">
        <v>4.67387170058421E-3</v>
      </c>
      <c r="Q19" s="37">
        <v>6.0908714647009914E-2</v>
      </c>
      <c r="R19" s="16">
        <v>1.6735258966088906E-2</v>
      </c>
      <c r="S19" s="37">
        <v>0.62674475005900165</v>
      </c>
      <c r="T19" s="37">
        <v>999</v>
      </c>
      <c r="U19" s="46"/>
      <c r="V19" s="37">
        <f t="shared" si="0"/>
        <v>999</v>
      </c>
      <c r="W19" s="37">
        <f t="shared" si="1"/>
        <v>0.20439940163704295</v>
      </c>
      <c r="X19" s="37">
        <f t="shared" si="2"/>
        <v>4.7435726809733003</v>
      </c>
      <c r="Y19" s="37">
        <f t="shared" si="4"/>
        <v>0.22001547606436817</v>
      </c>
      <c r="Z19" s="37"/>
      <c r="AA19" s="37">
        <f t="shared" si="5"/>
        <v>999</v>
      </c>
      <c r="AB19" s="37">
        <f t="shared" si="6"/>
        <v>1.7253902148013001</v>
      </c>
      <c r="AC19" s="37">
        <f t="shared" si="13"/>
        <v>999</v>
      </c>
      <c r="AD19" s="37">
        <f t="shared" si="14"/>
        <v>40.041770286018476</v>
      </c>
      <c r="AE19" s="37">
        <f t="shared" si="7"/>
        <v>1.8572096907621962</v>
      </c>
      <c r="AF19" s="37">
        <f t="shared" si="15"/>
        <v>999</v>
      </c>
      <c r="AG19" s="37">
        <f t="shared" si="16"/>
        <v>999</v>
      </c>
      <c r="AH19" s="37">
        <f t="shared" si="10"/>
        <v>6.4121664555836427E-2</v>
      </c>
      <c r="AI19" s="37">
        <f t="shared" si="11"/>
        <v>999</v>
      </c>
      <c r="AJ19" s="37">
        <f t="shared" si="12"/>
        <v>999</v>
      </c>
    </row>
    <row r="20" spans="1:36" s="3" customFormat="1" x14ac:dyDescent="0.15">
      <c r="B20" s="23">
        <v>15</v>
      </c>
      <c r="C20" s="22">
        <v>40363</v>
      </c>
      <c r="D20" s="36">
        <f t="shared" si="3"/>
        <v>6</v>
      </c>
      <c r="E20" s="14"/>
      <c r="F20" s="14">
        <v>200</v>
      </c>
      <c r="H20" s="37">
        <v>12.074074074074074</v>
      </c>
      <c r="I20" s="37">
        <v>999</v>
      </c>
      <c r="J20" s="37">
        <v>999</v>
      </c>
      <c r="K20" s="37">
        <v>999</v>
      </c>
      <c r="L20" s="37">
        <v>6.1164015003914461E-2</v>
      </c>
      <c r="M20" s="37">
        <v>0.82202958719461439</v>
      </c>
      <c r="N20" s="37">
        <v>16.572907118927517</v>
      </c>
      <c r="O20" s="16">
        <v>3.7842526578923787E-3</v>
      </c>
      <c r="P20" s="16">
        <v>2.1882718754059685E-3</v>
      </c>
      <c r="Q20" s="37">
        <v>6.2433560806756244E-3</v>
      </c>
      <c r="R20" s="16">
        <v>4.6167694444168962E-3</v>
      </c>
      <c r="S20" s="37">
        <v>0.58006002018528824</v>
      </c>
      <c r="T20" s="37">
        <v>999</v>
      </c>
      <c r="U20" s="46"/>
      <c r="V20" s="37">
        <f t="shared" si="0"/>
        <v>999</v>
      </c>
      <c r="W20" s="37">
        <f t="shared" si="1"/>
        <v>0.17758992161536</v>
      </c>
      <c r="X20" s="37">
        <f t="shared" si="2"/>
        <v>4.9933314688191963</v>
      </c>
      <c r="Y20" s="37">
        <f t="shared" si="4"/>
        <v>9.2312355978130159E-2</v>
      </c>
      <c r="Z20" s="37"/>
      <c r="AA20" s="37">
        <f t="shared" si="5"/>
        <v>999</v>
      </c>
      <c r="AB20" s="37">
        <f t="shared" si="6"/>
        <v>1.4708367741149448</v>
      </c>
      <c r="AC20" s="37">
        <f t="shared" si="13"/>
        <v>999</v>
      </c>
      <c r="AD20" s="37">
        <f t="shared" si="14"/>
        <v>41.355812778563902</v>
      </c>
      <c r="AE20" s="37">
        <f t="shared" si="7"/>
        <v>0.76455018754893078</v>
      </c>
      <c r="AF20" s="37">
        <f t="shared" si="15"/>
        <v>999</v>
      </c>
      <c r="AG20" s="37">
        <f t="shared" si="16"/>
        <v>999</v>
      </c>
      <c r="AH20" s="37">
        <f t="shared" si="10"/>
        <v>5.2924729379525352E-2</v>
      </c>
      <c r="AI20" s="37">
        <f t="shared" si="11"/>
        <v>999</v>
      </c>
      <c r="AJ20" s="37">
        <f t="shared" si="12"/>
        <v>999</v>
      </c>
    </row>
    <row r="21" spans="1:36" s="3" customFormat="1" x14ac:dyDescent="0.15">
      <c r="B21" s="23">
        <v>16</v>
      </c>
      <c r="C21" s="22">
        <v>40369</v>
      </c>
      <c r="D21" s="36">
        <f t="shared" si="3"/>
        <v>6</v>
      </c>
      <c r="E21" s="14"/>
      <c r="F21" s="14">
        <v>200</v>
      </c>
      <c r="H21" s="37">
        <v>17.253968253968257</v>
      </c>
      <c r="I21" s="37">
        <v>999</v>
      </c>
      <c r="J21" s="37">
        <v>999</v>
      </c>
      <c r="K21" s="37">
        <v>999</v>
      </c>
      <c r="L21" s="37">
        <v>0.12373258119588008</v>
      </c>
      <c r="M21" s="37">
        <v>1.3817267487672658</v>
      </c>
      <c r="N21" s="37">
        <v>17.022276641270317</v>
      </c>
      <c r="O21" s="16">
        <v>8.0291090711798012E-3</v>
      </c>
      <c r="P21" s="16">
        <v>5.3655453128820356E-3</v>
      </c>
      <c r="Q21" s="37">
        <v>5.0987417306508444E-2</v>
      </c>
      <c r="R21" s="16">
        <v>0.27351136477349547</v>
      </c>
      <c r="S21" s="37">
        <v>0.67730006581872504</v>
      </c>
      <c r="T21" s="37">
        <v>999</v>
      </c>
      <c r="U21" s="46"/>
      <c r="V21" s="37">
        <f t="shared" si="0"/>
        <v>999</v>
      </c>
      <c r="W21" s="37">
        <f t="shared" si="1"/>
        <v>0.39693567848041367</v>
      </c>
      <c r="X21" s="37">
        <f t="shared" si="2"/>
        <v>7.3158595441193954</v>
      </c>
      <c r="Y21" s="37">
        <f t="shared" si="4"/>
        <v>0.2668597534919081</v>
      </c>
      <c r="Z21" s="37"/>
      <c r="AA21" s="37">
        <f t="shared" si="5"/>
        <v>999</v>
      </c>
      <c r="AB21" s="37">
        <f t="shared" si="6"/>
        <v>2.3005471705856544</v>
      </c>
      <c r="AC21" s="37">
        <f t="shared" si="13"/>
        <v>999</v>
      </c>
      <c r="AD21" s="37">
        <f t="shared" si="14"/>
        <v>42.40102587668094</v>
      </c>
      <c r="AE21" s="37">
        <f t="shared" si="7"/>
        <v>1.5466572649485011</v>
      </c>
      <c r="AF21" s="37">
        <f t="shared" si="15"/>
        <v>999</v>
      </c>
      <c r="AG21" s="37">
        <f t="shared" si="16"/>
        <v>999</v>
      </c>
      <c r="AH21" s="37">
        <f t="shared" si="10"/>
        <v>8.073939766265778E-2</v>
      </c>
      <c r="AI21" s="37">
        <f t="shared" si="11"/>
        <v>999</v>
      </c>
      <c r="AJ21" s="37">
        <f t="shared" si="12"/>
        <v>999</v>
      </c>
    </row>
    <row r="22" spans="1:36" s="3" customFormat="1" x14ac:dyDescent="0.15">
      <c r="B22" s="23">
        <v>17</v>
      </c>
      <c r="C22" s="22">
        <v>40375</v>
      </c>
      <c r="D22" s="36">
        <f t="shared" si="3"/>
        <v>6</v>
      </c>
      <c r="E22" s="14"/>
      <c r="F22" s="14">
        <v>200</v>
      </c>
      <c r="H22" s="37">
        <v>39.74074074074074</v>
      </c>
      <c r="I22" s="37">
        <v>20.792682984108517</v>
      </c>
      <c r="J22" s="37">
        <v>6.0251222387738714</v>
      </c>
      <c r="K22" s="37">
        <v>3.8672757303893444</v>
      </c>
      <c r="L22" s="37">
        <v>0.14997227841691887</v>
      </c>
      <c r="M22" s="37">
        <v>2.1860006389875157</v>
      </c>
      <c r="N22" s="37">
        <v>20.158726935121365</v>
      </c>
      <c r="O22" s="16">
        <v>9.1297120193027173E-3</v>
      </c>
      <c r="P22" s="16">
        <v>6.9182991468470173E-3</v>
      </c>
      <c r="Q22" s="37">
        <v>6.4227029378137443E-2</v>
      </c>
      <c r="R22" s="16">
        <v>2.5889282559704744E-2</v>
      </c>
      <c r="S22" s="37">
        <v>0.57572844847051485</v>
      </c>
      <c r="T22" s="37">
        <v>999</v>
      </c>
      <c r="U22" s="46"/>
      <c r="V22" s="37">
        <f t="shared" si="0"/>
        <v>8.2631662377586803</v>
      </c>
      <c r="W22" s="37">
        <f t="shared" si="1"/>
        <v>1.595761257260599</v>
      </c>
      <c r="X22" s="37">
        <f t="shared" si="2"/>
        <v>19.953568401865326</v>
      </c>
      <c r="Y22" s="37">
        <f t="shared" si="4"/>
        <v>0.74500117935812016</v>
      </c>
      <c r="Z22" s="37"/>
      <c r="AA22" s="37">
        <f t="shared" si="5"/>
        <v>59.407665668881478</v>
      </c>
      <c r="AB22" s="37">
        <f t="shared" si="6"/>
        <v>4.0154290723239674</v>
      </c>
      <c r="AC22" s="37">
        <f t="shared" si="13"/>
        <v>50.209351989782256</v>
      </c>
      <c r="AD22" s="37">
        <f t="shared" si="14"/>
        <v>50.209351989782263</v>
      </c>
      <c r="AE22" s="37">
        <f t="shared" si="7"/>
        <v>1.8746534802114858</v>
      </c>
      <c r="AF22" s="37">
        <f t="shared" si="15"/>
        <v>115.5071002111992</v>
      </c>
      <c r="AG22" s="37">
        <f t="shared" si="16"/>
        <v>115.5071002111992</v>
      </c>
      <c r="AH22" s="37">
        <f t="shared" si="10"/>
        <v>0.1190085242018354</v>
      </c>
      <c r="AI22" s="37">
        <f t="shared" si="11"/>
        <v>3.4509976993163685</v>
      </c>
      <c r="AJ22" s="37">
        <f t="shared" si="12"/>
        <v>6.2726663003375691</v>
      </c>
    </row>
    <row r="23" spans="1:36" s="3" customFormat="1" x14ac:dyDescent="0.15">
      <c r="B23" s="23">
        <v>18</v>
      </c>
      <c r="C23" s="22">
        <v>40381</v>
      </c>
      <c r="D23" s="36">
        <f t="shared" si="3"/>
        <v>6</v>
      </c>
      <c r="E23" s="14"/>
      <c r="F23" s="14">
        <v>200</v>
      </c>
      <c r="H23" s="37">
        <v>49.116402116402107</v>
      </c>
      <c r="I23" s="37">
        <v>25.771902712722031</v>
      </c>
      <c r="J23" s="37">
        <v>5.2672279491875074</v>
      </c>
      <c r="K23" s="37">
        <v>4.9435334377374289</v>
      </c>
      <c r="L23" s="37">
        <v>0.14077501534895387</v>
      </c>
      <c r="M23" s="37">
        <v>1.9142409746953035</v>
      </c>
      <c r="N23" s="37">
        <v>17.627814004966162</v>
      </c>
      <c r="O23" s="16">
        <v>8.8940049923891523E-3</v>
      </c>
      <c r="P23" s="16">
        <v>7.3940338607925427E-3</v>
      </c>
      <c r="Q23" s="37">
        <v>5.6747918487072446E-2</v>
      </c>
      <c r="R23" s="16">
        <v>0.32137483927826949</v>
      </c>
      <c r="S23" s="37">
        <v>0.54036059059472374</v>
      </c>
      <c r="T23" s="37">
        <v>999</v>
      </c>
      <c r="U23" s="46"/>
      <c r="V23" s="37">
        <f t="shared" si="0"/>
        <v>12.658231369428497</v>
      </c>
      <c r="W23" s="37">
        <f t="shared" si="1"/>
        <v>1.6889642526095314</v>
      </c>
      <c r="X23" s="37">
        <f t="shared" si="2"/>
        <v>21.558940499253794</v>
      </c>
      <c r="Y23" s="37">
        <f t="shared" si="4"/>
        <v>0.86429528272773715</v>
      </c>
      <c r="Z23" s="37"/>
      <c r="AA23" s="37">
        <f t="shared" si="5"/>
        <v>73.634007750634382</v>
      </c>
      <c r="AB23" s="37">
        <f t="shared" si="6"/>
        <v>3.4386970132845152</v>
      </c>
      <c r="AC23" s="37">
        <f t="shared" si="13"/>
        <v>43.89356624322923</v>
      </c>
      <c r="AD23" s="37">
        <f t="shared" si="14"/>
        <v>43.893566243229209</v>
      </c>
      <c r="AE23" s="37">
        <f t="shared" si="7"/>
        <v>1.7596876918619233</v>
      </c>
      <c r="AF23" s="37">
        <f t="shared" si="15"/>
        <v>122.72595869901005</v>
      </c>
      <c r="AG23" s="37">
        <f t="shared" si="16"/>
        <v>122.72595869901002</v>
      </c>
      <c r="AH23" s="37">
        <f t="shared" si="10"/>
        <v>0.11657992477451845</v>
      </c>
      <c r="AI23" s="37">
        <f t="shared" si="11"/>
        <v>4.89287780239271</v>
      </c>
      <c r="AJ23" s="37">
        <f t="shared" si="12"/>
        <v>6.0821313763117359</v>
      </c>
    </row>
    <row r="24" spans="1:36" s="3" customFormat="1" x14ac:dyDescent="0.15">
      <c r="B24" s="23">
        <v>19</v>
      </c>
      <c r="C24" s="22">
        <v>40387</v>
      </c>
      <c r="D24" s="36">
        <f t="shared" si="3"/>
        <v>12</v>
      </c>
      <c r="E24" s="14"/>
      <c r="F24" s="14">
        <v>200</v>
      </c>
      <c r="H24" s="37">
        <v>39.518518518518519</v>
      </c>
      <c r="I24" s="37">
        <v>24.407988288710929</v>
      </c>
      <c r="J24" s="37">
        <v>5.5975084908925545</v>
      </c>
      <c r="K24" s="37">
        <v>5.0383845435077363</v>
      </c>
      <c r="L24" s="37">
        <v>0.11203607572779539</v>
      </c>
      <c r="M24" s="37">
        <v>1.6151607087277533</v>
      </c>
      <c r="N24" s="37">
        <v>18.71437967417241</v>
      </c>
      <c r="O24" s="16">
        <v>6.36548541254692E-3</v>
      </c>
      <c r="P24" s="16">
        <v>6.3415816821841978E-3</v>
      </c>
      <c r="Q24" s="37">
        <v>3.918621615739435E-2</v>
      </c>
      <c r="R24" s="16">
        <v>4.1930888981606095E-2</v>
      </c>
      <c r="S24" s="37">
        <v>0.57109125698104057</v>
      </c>
      <c r="T24" s="37">
        <v>999</v>
      </c>
      <c r="U24" s="46"/>
      <c r="V24" s="37">
        <f t="shared" si="0"/>
        <v>9.6456753718720591</v>
      </c>
      <c r="W24" s="37">
        <f t="shared" si="1"/>
        <v>1.1684810229610538</v>
      </c>
      <c r="X24" s="37">
        <f t="shared" si="2"/>
        <v>18.433770246241838</v>
      </c>
      <c r="Y24" s="37">
        <f t="shared" si="4"/>
        <v>0.55343746667387805</v>
      </c>
      <c r="Z24" s="37"/>
      <c r="AA24" s="37">
        <f t="shared" si="5"/>
        <v>69.737109396316939</v>
      </c>
      <c r="AB24" s="37">
        <f t="shared" si="6"/>
        <v>2.9567935913728634</v>
      </c>
      <c r="AC24" s="37">
        <f t="shared" si="13"/>
        <v>46.645904090771289</v>
      </c>
      <c r="AD24" s="37">
        <f t="shared" si="14"/>
        <v>46.645904090771282</v>
      </c>
      <c r="AE24" s="37">
        <f t="shared" si="7"/>
        <v>1.4004509465974424</v>
      </c>
      <c r="AF24" s="37">
        <f t="shared" si="15"/>
        <v>120.74025802505854</v>
      </c>
      <c r="AG24" s="37">
        <f t="shared" si="16"/>
        <v>120.74025802505852</v>
      </c>
      <c r="AH24" s="37">
        <f t="shared" si="10"/>
        <v>9.4327477387730521E-2</v>
      </c>
      <c r="AI24" s="37">
        <f t="shared" si="11"/>
        <v>4.3605093817050982</v>
      </c>
      <c r="AJ24" s="37">
        <f t="shared" si="12"/>
        <v>5.6518088468500194</v>
      </c>
    </row>
    <row r="25" spans="1:36" s="3" customFormat="1" x14ac:dyDescent="0.15">
      <c r="B25" s="23">
        <v>20</v>
      </c>
      <c r="C25" s="22">
        <v>40399</v>
      </c>
      <c r="D25" s="36">
        <f t="shared" si="3"/>
        <v>12</v>
      </c>
      <c r="E25" s="14"/>
      <c r="F25" s="14">
        <v>200</v>
      </c>
      <c r="H25" s="37">
        <v>18.634920634920633</v>
      </c>
      <c r="I25" s="37">
        <v>29.59357137316767</v>
      </c>
      <c r="J25" s="37">
        <v>4.0534826076622466</v>
      </c>
      <c r="K25" s="37">
        <v>6.4645337917810206</v>
      </c>
      <c r="L25" s="37">
        <v>2.0134313877921136E-2</v>
      </c>
      <c r="M25" s="37">
        <v>0.48033116788023705</v>
      </c>
      <c r="N25" s="37">
        <v>13.521675849146444</v>
      </c>
      <c r="O25" s="16">
        <v>1.2927979331412674E-3</v>
      </c>
      <c r="P25" s="16">
        <v>1.0510005692231726E-3</v>
      </c>
      <c r="Q25" s="37">
        <v>999</v>
      </c>
      <c r="R25" s="16">
        <v>1.9814374098720742E-3</v>
      </c>
      <c r="S25" s="37">
        <v>0.62072215709952494</v>
      </c>
      <c r="T25" s="37">
        <v>999</v>
      </c>
      <c r="U25" s="46"/>
      <c r="V25" s="37">
        <f t="shared" si="0"/>
        <v>5.5147385384283876</v>
      </c>
      <c r="W25" s="37">
        <f t="shared" si="1"/>
        <v>0.18402587052435607</v>
      </c>
      <c r="X25" s="37">
        <f t="shared" si="2"/>
        <v>6.2946938907347558</v>
      </c>
      <c r="Y25" s="37">
        <f t="shared" si="4"/>
        <v>4.6900167644205182E-2</v>
      </c>
      <c r="Z25" s="37"/>
      <c r="AA25" s="37">
        <f t="shared" si="5"/>
        <v>84.553061066193351</v>
      </c>
      <c r="AB25" s="37">
        <f t="shared" si="6"/>
        <v>0.98753235460259237</v>
      </c>
      <c r="AC25" s="37">
        <f t="shared" si="13"/>
        <v>33.779021730518721</v>
      </c>
      <c r="AD25" s="37">
        <f t="shared" si="14"/>
        <v>33.779021730518707</v>
      </c>
      <c r="AE25" s="37">
        <f t="shared" si="7"/>
        <v>0.25167892347401422</v>
      </c>
      <c r="AF25" s="37">
        <f t="shared" si="15"/>
        <v>119.57129407478868</v>
      </c>
      <c r="AG25" s="37">
        <f t="shared" si="16"/>
        <v>119.57129407478867</v>
      </c>
      <c r="AH25" s="37">
        <f t="shared" si="10"/>
        <v>4.3504581218271103E-2</v>
      </c>
      <c r="AI25" s="37">
        <f t="shared" si="11"/>
        <v>7.3007766993319079</v>
      </c>
      <c r="AJ25" s="37">
        <f t="shared" si="12"/>
        <v>5.3408079191405271</v>
      </c>
    </row>
    <row r="26" spans="1:36" s="3" customFormat="1" x14ac:dyDescent="0.15">
      <c r="B26" s="23">
        <v>21</v>
      </c>
      <c r="C26" s="22">
        <v>40411</v>
      </c>
      <c r="D26" s="36">
        <f t="shared" si="3"/>
        <v>12</v>
      </c>
      <c r="E26" s="14"/>
      <c r="F26" s="14">
        <v>200</v>
      </c>
      <c r="H26" s="37">
        <v>15.354497354497354</v>
      </c>
      <c r="I26" s="37">
        <v>28.915235711111816</v>
      </c>
      <c r="J26" s="37">
        <v>4.1973283657759275</v>
      </c>
      <c r="K26" s="37">
        <v>6.2599104454747021</v>
      </c>
      <c r="L26" s="37">
        <v>2.4278722009122598E-2</v>
      </c>
      <c r="M26" s="37">
        <v>0.62096217679704135</v>
      </c>
      <c r="N26" s="37">
        <v>14.003233913590989</v>
      </c>
      <c r="O26" s="16">
        <v>1.6362117370192538E-3</v>
      </c>
      <c r="P26" s="16">
        <v>1.9717857518136927E-3</v>
      </c>
      <c r="Q26" s="37">
        <v>999</v>
      </c>
      <c r="R26" s="16">
        <v>7.671559543907637E-2</v>
      </c>
      <c r="S26" s="37">
        <v>0.69955889293009299</v>
      </c>
      <c r="T26" s="37">
        <v>999</v>
      </c>
      <c r="U26" s="46"/>
      <c r="V26" s="37">
        <f t="shared" si="0"/>
        <v>4.4397891023093381</v>
      </c>
      <c r="W26" s="37">
        <f t="shared" si="1"/>
        <v>0.19823108644063411</v>
      </c>
      <c r="X26" s="37">
        <f t="shared" si="2"/>
        <v>5.3706556073552667</v>
      </c>
      <c r="Y26" s="37">
        <f t="shared" si="4"/>
        <v>4.6598446607456205E-2</v>
      </c>
      <c r="Z26" s="37"/>
      <c r="AA26" s="37">
        <f t="shared" si="5"/>
        <v>82.61495917460519</v>
      </c>
      <c r="AB26" s="37">
        <f t="shared" si="6"/>
        <v>1.2910294740620212</v>
      </c>
      <c r="AC26" s="37">
        <f t="shared" si="13"/>
        <v>34.977736381466066</v>
      </c>
      <c r="AD26" s="37">
        <f t="shared" si="14"/>
        <v>34.977736381466073</v>
      </c>
      <c r="AE26" s="37">
        <f t="shared" si="7"/>
        <v>0.30348402511403244</v>
      </c>
      <c r="AF26" s="37">
        <f t="shared" si="15"/>
        <v>119.18720905524729</v>
      </c>
      <c r="AG26" s="37">
        <f t="shared" si="16"/>
        <v>119.18720905524731</v>
      </c>
      <c r="AH26" s="37">
        <f t="shared" si="10"/>
        <v>5.492564732148536E-2</v>
      </c>
      <c r="AI26" s="37">
        <f t="shared" si="11"/>
        <v>6.8889620232908513</v>
      </c>
      <c r="AJ26" s="37">
        <f t="shared" si="12"/>
        <v>5.3889655382131636</v>
      </c>
    </row>
    <row r="27" spans="1:36" s="3" customFormat="1" x14ac:dyDescent="0.15">
      <c r="B27" s="23">
        <v>22</v>
      </c>
      <c r="C27" s="22">
        <v>40423</v>
      </c>
      <c r="D27" s="36">
        <f t="shared" si="3"/>
        <v>12</v>
      </c>
      <c r="E27" s="14"/>
      <c r="F27" s="14">
        <v>200</v>
      </c>
      <c r="H27" s="37">
        <v>24.505291005291003</v>
      </c>
      <c r="I27" s="37">
        <v>30.456852679209071</v>
      </c>
      <c r="J27" s="37">
        <v>4.2452819554831009</v>
      </c>
      <c r="K27" s="37">
        <v>6.3581149769225593</v>
      </c>
      <c r="L27" s="37">
        <v>2.2639613037779328E-2</v>
      </c>
      <c r="M27" s="37">
        <v>0.65581483024987974</v>
      </c>
      <c r="N27" s="37">
        <v>14.162259658129232</v>
      </c>
      <c r="O27" s="16">
        <v>2.4285040454579496E-3</v>
      </c>
      <c r="P27" s="16">
        <v>1.4545295861568542E-3</v>
      </c>
      <c r="Q27" s="37">
        <v>999</v>
      </c>
      <c r="R27" s="16">
        <v>0.79394067121060541</v>
      </c>
      <c r="S27" s="37">
        <v>0.52819117497688539</v>
      </c>
      <c r="T27" s="37">
        <v>999</v>
      </c>
      <c r="U27" s="46"/>
      <c r="V27" s="37">
        <f t="shared" si="0"/>
        <v>7.4635403800929527</v>
      </c>
      <c r="W27" s="37">
        <f t="shared" si="1"/>
        <v>0.34016520996563976</v>
      </c>
      <c r="X27" s="37">
        <f t="shared" si="2"/>
        <v>8.6693224765520238</v>
      </c>
      <c r="Y27" s="37">
        <f t="shared" si="4"/>
        <v>6.9348788217245341E-2</v>
      </c>
      <c r="Z27" s="37"/>
      <c r="AA27" s="37">
        <f t="shared" si="5"/>
        <v>87.019579083454488</v>
      </c>
      <c r="AB27" s="37">
        <f t="shared" si="6"/>
        <v>1.3881296487856185</v>
      </c>
      <c r="AC27" s="37">
        <f t="shared" si="13"/>
        <v>35.377349629025844</v>
      </c>
      <c r="AD27" s="37">
        <f t="shared" si="14"/>
        <v>35.377349629025858</v>
      </c>
      <c r="AE27" s="37">
        <f t="shared" si="7"/>
        <v>0.28299516297224159</v>
      </c>
      <c r="AF27" s="37">
        <f t="shared" si="15"/>
        <v>124.06805352423819</v>
      </c>
      <c r="AG27" s="37">
        <f t="shared" si="16"/>
        <v>124.06805352423821</v>
      </c>
      <c r="AH27" s="37">
        <f t="shared" si="10"/>
        <v>5.8389595090579824E-2</v>
      </c>
      <c r="AI27" s="37">
        <f t="shared" si="11"/>
        <v>7.1742826503836232</v>
      </c>
      <c r="AJ27" s="37">
        <f t="shared" si="12"/>
        <v>5.5886052582221755</v>
      </c>
    </row>
    <row r="28" spans="1:36" s="3" customFormat="1" x14ac:dyDescent="0.15">
      <c r="B28" s="23">
        <v>23</v>
      </c>
      <c r="C28" s="22">
        <v>40435</v>
      </c>
      <c r="D28" s="36">
        <f t="shared" si="3"/>
        <v>12</v>
      </c>
      <c r="E28" s="14"/>
      <c r="F28" s="14">
        <v>200</v>
      </c>
      <c r="H28" s="37">
        <v>22.449735449735446</v>
      </c>
      <c r="I28" s="37">
        <v>26.592608905782186</v>
      </c>
      <c r="J28" s="37">
        <v>4.952413400714736</v>
      </c>
      <c r="K28" s="37">
        <v>5.6413610068276148</v>
      </c>
      <c r="L28" s="37">
        <v>2.6583706719060487E-2</v>
      </c>
      <c r="M28" s="37">
        <v>0.64457004122689421</v>
      </c>
      <c r="N28" s="37">
        <v>16.521336522408646</v>
      </c>
      <c r="O28" s="16">
        <v>1.3965051752816734E-3</v>
      </c>
      <c r="P28" s="16">
        <v>1.4809888067111533E-3</v>
      </c>
      <c r="Q28" s="37">
        <v>999</v>
      </c>
      <c r="R28" s="16">
        <v>2.8342177630596765E-2</v>
      </c>
      <c r="S28" s="37">
        <v>0.53989947707309682</v>
      </c>
      <c r="T28" s="37">
        <v>999</v>
      </c>
      <c r="U28" s="46"/>
      <c r="V28" s="37">
        <f t="shared" si="0"/>
        <v>5.9699703485308877</v>
      </c>
      <c r="W28" s="37">
        <f t="shared" si="1"/>
        <v>0.29830513291466942</v>
      </c>
      <c r="X28" s="37">
        <f t="shared" si="2"/>
        <v>9.265030890314204</v>
      </c>
      <c r="Y28" s="37">
        <f t="shared" si="4"/>
        <v>7.4599647889532827E-2</v>
      </c>
      <c r="Z28" s="37"/>
      <c r="AA28" s="37">
        <f t="shared" si="5"/>
        <v>75.978882587949101</v>
      </c>
      <c r="AB28" s="37">
        <f t="shared" si="6"/>
        <v>1.3287690341944975</v>
      </c>
      <c r="AC28" s="37">
        <f t="shared" si="13"/>
        <v>41.270111672622797</v>
      </c>
      <c r="AD28" s="37">
        <f t="shared" si="14"/>
        <v>41.270111672622789</v>
      </c>
      <c r="AE28" s="37">
        <f t="shared" si="7"/>
        <v>0.33229633398825609</v>
      </c>
      <c r="AF28" s="37">
        <f t="shared" si="15"/>
        <v>118.91005962875464</v>
      </c>
      <c r="AG28" s="37">
        <f t="shared" si="16"/>
        <v>118.91005962875464</v>
      </c>
      <c r="AH28" s="37">
        <f t="shared" si="10"/>
        <v>4.7912031060117981E-2</v>
      </c>
      <c r="AI28" s="37">
        <f t="shared" si="11"/>
        <v>5.3696262315145828</v>
      </c>
      <c r="AJ28" s="37">
        <f t="shared" si="12"/>
        <v>5.4995080712846942</v>
      </c>
    </row>
    <row r="29" spans="1:36" s="3" customFormat="1" x14ac:dyDescent="0.15">
      <c r="B29" s="23">
        <v>24</v>
      </c>
      <c r="C29" s="22">
        <v>40447</v>
      </c>
      <c r="D29" s="36">
        <f t="shared" si="3"/>
        <v>12</v>
      </c>
      <c r="E29" s="14"/>
      <c r="F29" s="14">
        <v>200</v>
      </c>
      <c r="H29" s="37">
        <v>19.23544973544973</v>
      </c>
      <c r="I29" s="37">
        <v>21.676840769291612</v>
      </c>
      <c r="J29" s="37">
        <v>5.9268172633510083</v>
      </c>
      <c r="K29" s="37">
        <v>4.5475419163836897</v>
      </c>
      <c r="L29" s="37">
        <v>1.6285674008180217E-2</v>
      </c>
      <c r="M29" s="37">
        <v>0.48915963652992667</v>
      </c>
      <c r="N29" s="37">
        <v>19.764200381507454</v>
      </c>
      <c r="O29" s="16">
        <v>9.9199161983907157E-4</v>
      </c>
      <c r="P29" s="16">
        <v>1.3107615513871871E-3</v>
      </c>
      <c r="Q29" s="37">
        <v>999</v>
      </c>
      <c r="R29" s="16">
        <v>2.9295761346697486E-3</v>
      </c>
      <c r="S29" s="37">
        <v>0.55173462140818164</v>
      </c>
      <c r="T29" s="37">
        <v>999</v>
      </c>
      <c r="U29" s="46"/>
      <c r="V29" s="37">
        <f t="shared" si="0"/>
        <v>4.1696378104105625</v>
      </c>
      <c r="W29" s="37">
        <f t="shared" si="1"/>
        <v>0.20010836781390476</v>
      </c>
      <c r="X29" s="37">
        <f t="shared" si="2"/>
        <v>9.5004162966986723</v>
      </c>
      <c r="Y29" s="37">
        <f t="shared" si="4"/>
        <v>3.9157782974033835E-2</v>
      </c>
      <c r="Z29" s="37"/>
      <c r="AA29" s="37">
        <f t="shared" si="5"/>
        <v>61.933830769404608</v>
      </c>
      <c r="AB29" s="37">
        <f t="shared" si="6"/>
        <v>1.0403103154126807</v>
      </c>
      <c r="AC29" s="37">
        <f t="shared" si="13"/>
        <v>49.390143861258402</v>
      </c>
      <c r="AD29" s="37">
        <f t="shared" si="14"/>
        <v>49.390143861258409</v>
      </c>
      <c r="AE29" s="37">
        <f t="shared" si="7"/>
        <v>0.20357092510225272</v>
      </c>
      <c r="AF29" s="37">
        <f t="shared" si="15"/>
        <v>112.56785587117794</v>
      </c>
      <c r="AG29" s="37">
        <f t="shared" si="16"/>
        <v>112.56785587117795</v>
      </c>
      <c r="AH29" s="37">
        <f t="shared" si="10"/>
        <v>3.1343922197426093E-2</v>
      </c>
      <c r="AI29" s="37">
        <f t="shared" si="11"/>
        <v>3.6574167560947508</v>
      </c>
      <c r="AJ29" s="37">
        <f t="shared" si="12"/>
        <v>5.5611686553258775</v>
      </c>
    </row>
    <row r="30" spans="1:36" s="3" customFormat="1" x14ac:dyDescent="0.15">
      <c r="B30" s="23">
        <v>25</v>
      </c>
      <c r="C30" s="22">
        <v>40459</v>
      </c>
      <c r="D30" s="36">
        <f t="shared" si="3"/>
        <v>12</v>
      </c>
      <c r="E30" s="14"/>
      <c r="F30" s="14">
        <v>200</v>
      </c>
      <c r="H30" s="37">
        <v>23.973544973544971</v>
      </c>
      <c r="I30" s="37">
        <v>24.450874045033348</v>
      </c>
      <c r="J30" s="37">
        <v>5.2851109333923034</v>
      </c>
      <c r="K30" s="37">
        <v>5.0788846172797397</v>
      </c>
      <c r="L30" s="37">
        <v>4.0579578370722201E-2</v>
      </c>
      <c r="M30" s="37">
        <v>0.45670950497825219</v>
      </c>
      <c r="N30" s="37">
        <v>17.637326233826379</v>
      </c>
      <c r="O30" s="16">
        <v>2.5357287160848417E-3</v>
      </c>
      <c r="P30" s="16">
        <v>2.3361874885560198E-3</v>
      </c>
      <c r="Q30" s="37">
        <v>999</v>
      </c>
      <c r="R30" s="16">
        <v>1.983531655675938E-2</v>
      </c>
      <c r="S30" s="37">
        <v>0.52743181824325214</v>
      </c>
      <c r="T30" s="37">
        <v>999</v>
      </c>
      <c r="U30" s="46"/>
      <c r="V30" s="37">
        <f t="shared" si="0"/>
        <v>5.8617412856109041</v>
      </c>
      <c r="W30" s="37">
        <f t="shared" si="1"/>
        <v>0.1829242932104358</v>
      </c>
      <c r="X30" s="37">
        <f t="shared" si="2"/>
        <v>10.558570387654555</v>
      </c>
      <c r="Y30" s="37">
        <f t="shared" si="4"/>
        <v>0.12160454338475019</v>
      </c>
      <c r="Z30" s="37"/>
      <c r="AA30" s="37">
        <f t="shared" si="5"/>
        <v>69.859640128666712</v>
      </c>
      <c r="AB30" s="37">
        <f t="shared" si="6"/>
        <v>0.7630256326809175</v>
      </c>
      <c r="AC30" s="37">
        <f t="shared" si="13"/>
        <v>44.042591111602526</v>
      </c>
      <c r="AD30" s="37">
        <f t="shared" si="14"/>
        <v>44.04259111160254</v>
      </c>
      <c r="AE30" s="37">
        <f t="shared" si="7"/>
        <v>0.50724472963402745</v>
      </c>
      <c r="AF30" s="37">
        <f t="shared" si="15"/>
        <v>115.17250160258418</v>
      </c>
      <c r="AG30" s="37">
        <f t="shared" si="16"/>
        <v>115.17250160258421</v>
      </c>
      <c r="AH30" s="37">
        <f t="shared" si="10"/>
        <v>2.578083582003322E-2</v>
      </c>
      <c r="AI30" s="37">
        <f t="shared" si="11"/>
        <v>4.6263691251111165</v>
      </c>
      <c r="AJ30" s="37">
        <f t="shared" si="12"/>
        <v>5.6165914110654009</v>
      </c>
    </row>
    <row r="31" spans="1:36" s="3" customFormat="1" x14ac:dyDescent="0.15">
      <c r="B31" s="23">
        <v>26</v>
      </c>
      <c r="C31" s="22">
        <v>40471</v>
      </c>
      <c r="D31" s="36">
        <v>12</v>
      </c>
      <c r="E31" s="14"/>
      <c r="F31" s="14">
        <v>200</v>
      </c>
      <c r="H31" s="37">
        <v>16.137566137566136</v>
      </c>
      <c r="I31" s="37">
        <v>24.328862512708891</v>
      </c>
      <c r="J31" s="37">
        <v>5.2840788330249069</v>
      </c>
      <c r="K31" s="37">
        <v>5.2416006866895115</v>
      </c>
      <c r="L31" s="37">
        <v>1.5402325138024054E-2</v>
      </c>
      <c r="M31" s="37">
        <v>0.49737802345431431</v>
      </c>
      <c r="N31" s="37">
        <v>17.62129727265204</v>
      </c>
      <c r="O31" s="16">
        <v>1.065478436511494E-3</v>
      </c>
      <c r="P31" s="16">
        <v>1.3699286330693967E-3</v>
      </c>
      <c r="Q31" s="37">
        <v>999</v>
      </c>
      <c r="R31" s="16">
        <v>2.399716052729815E-2</v>
      </c>
      <c r="S31" s="37">
        <v>0.5722102445610453</v>
      </c>
      <c r="T31" s="37">
        <v>999</v>
      </c>
      <c r="U31" s="46"/>
      <c r="V31" s="37">
        <f t="shared" si="0"/>
        <v>3.9260862785059318</v>
      </c>
      <c r="W31" s="37">
        <f t="shared" si="1"/>
        <v>0.17223381816138791</v>
      </c>
      <c r="X31" s="37">
        <f t="shared" si="2"/>
        <v>7.1060143036710617</v>
      </c>
      <c r="Y31" s="37">
        <f>+IF(OR(H31=999,L31=999),999,L31/100*100/8*H31)</f>
        <v>3.1069505073395079E-2</v>
      </c>
      <c r="Z31" s="37"/>
      <c r="AA31" s="37">
        <f>+IF(I31=999,999,I31/0.35)</f>
        <v>69.511035750596832</v>
      </c>
      <c r="AB31" s="37">
        <f>+IF(OR(L31=999,M31=999),999,(M31-3.42*L31)*67.2/28)</f>
        <v>1.0672849715574528</v>
      </c>
      <c r="AC31" s="37">
        <f>+IF(J31=999,999,J31*100/12)</f>
        <v>44.033990275207564</v>
      </c>
      <c r="AD31" s="37">
        <f>+IF(OR(L31=999,N31=999),999,(N31-L31*0.5)*100/40)</f>
        <v>44.033990275207564</v>
      </c>
      <c r="AE31" s="37">
        <f>+IF(L31=999,999,L31/0.08)</f>
        <v>0.19252906422530067</v>
      </c>
      <c r="AF31" s="37">
        <f>+IF(OR(AA31=999,AC31=99),999,AA31+AB31+AC31+AE31)</f>
        <v>114.80484006158714</v>
      </c>
      <c r="AG31" s="37">
        <f>+IF(OR(AA31=999,AD31=999),999,AA31+AB31+AD31+AE31)</f>
        <v>114.80484006158714</v>
      </c>
      <c r="AH31" s="37">
        <f>+IF(OR(W31=999,X31=999),999,(W31/67.2)/(X31/100))</f>
        <v>3.6068084539671461E-2</v>
      </c>
      <c r="AI31" s="37">
        <f>+IF(OR(I31=999,J31=999),999,I31/J31)</f>
        <v>4.6041823525902377</v>
      </c>
      <c r="AJ31" s="37">
        <f>+IF(OR(I31=999,K31=999),999,(I31/12)/(K31/14))</f>
        <v>5.415077307123191</v>
      </c>
    </row>
    <row r="32" spans="1:36" s="19" customFormat="1" x14ac:dyDescent="0.15">
      <c r="A32" s="7" t="s">
        <v>230</v>
      </c>
      <c r="B32" s="8"/>
      <c r="C32" s="8"/>
      <c r="D32" s="9"/>
      <c r="E32" s="9"/>
      <c r="F32" s="8" t="s">
        <v>42</v>
      </c>
      <c r="H32" s="42"/>
      <c r="I32" s="42"/>
      <c r="J32" s="42"/>
      <c r="K32" s="42"/>
      <c r="L32" s="42"/>
      <c r="M32" s="42"/>
      <c r="N32" s="42"/>
      <c r="O32" s="34"/>
      <c r="P32" s="34"/>
      <c r="Q32" s="42"/>
      <c r="R32" s="34"/>
      <c r="S32" s="42"/>
      <c r="T32" s="42"/>
      <c r="U32" s="42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</row>
    <row r="33" spans="1:36" s="3" customFormat="1" x14ac:dyDescent="0.15">
      <c r="D33" s="4"/>
      <c r="E33" s="4"/>
      <c r="F33" s="4"/>
      <c r="H33" s="43"/>
      <c r="I33" s="43"/>
      <c r="J33" s="43"/>
      <c r="K33" s="43"/>
      <c r="L33" s="43"/>
      <c r="M33" s="43"/>
      <c r="N33" s="43"/>
      <c r="O33" s="31"/>
      <c r="P33" s="31"/>
      <c r="Q33" s="43"/>
      <c r="R33" s="31"/>
      <c r="S33" s="43"/>
      <c r="T33" s="43"/>
      <c r="U33" s="43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</row>
    <row r="34" spans="1:36" s="8" customFormat="1" x14ac:dyDescent="0.15">
      <c r="A34" s="7" t="s">
        <v>229</v>
      </c>
      <c r="D34" s="9"/>
      <c r="E34" s="9"/>
      <c r="F34" s="8" t="s">
        <v>46</v>
      </c>
      <c r="H34" s="32"/>
      <c r="I34" s="32"/>
      <c r="J34" s="32"/>
      <c r="K34" s="32"/>
      <c r="L34" s="32"/>
      <c r="M34" s="32"/>
      <c r="N34" s="32"/>
      <c r="O34" s="33"/>
      <c r="P34" s="33"/>
      <c r="Q34" s="32"/>
      <c r="R34" s="33"/>
      <c r="S34" s="32"/>
      <c r="T34" s="32"/>
      <c r="U34" s="32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spans="1:36" s="13" customFormat="1" x14ac:dyDescent="0.15">
      <c r="A35" s="3"/>
      <c r="B35" s="13">
        <v>1</v>
      </c>
      <c r="C35" s="35">
        <v>40231</v>
      </c>
      <c r="D35" s="36">
        <f t="shared" ref="D35:D54" si="17">+C36-C35</f>
        <v>12</v>
      </c>
      <c r="E35" s="14"/>
      <c r="F35" s="14">
        <v>500</v>
      </c>
      <c r="G35" s="3"/>
      <c r="H35" s="37">
        <v>104.4212962962963</v>
      </c>
      <c r="I35" s="37">
        <v>6.9402742257911338</v>
      </c>
      <c r="J35" s="37">
        <v>8.8029397750242371</v>
      </c>
      <c r="K35" s="37">
        <v>1.0380832535979543</v>
      </c>
      <c r="L35" s="37">
        <v>0.40965441078575227</v>
      </c>
      <c r="M35" s="37">
        <v>4.0914270126047017</v>
      </c>
      <c r="N35" s="37">
        <v>29.547959788807002</v>
      </c>
      <c r="O35" s="16">
        <v>2.6790688760984352E-2</v>
      </c>
      <c r="P35" s="16">
        <v>1.0459749779942041E-2</v>
      </c>
      <c r="Q35" s="37">
        <v>0.2385046500872835</v>
      </c>
      <c r="R35" s="16">
        <v>2.6854457097347684E-2</v>
      </c>
      <c r="S35" s="37">
        <v>0.33419136660266896</v>
      </c>
      <c r="T35" s="37">
        <v>999</v>
      </c>
      <c r="U35" s="46"/>
      <c r="V35" s="37">
        <f>+IF(OR(H35=999,I35=999),999,I35/100*H35)</f>
        <v>7.2471243130888441</v>
      </c>
      <c r="W35" s="37">
        <f>+IF(OR(H35=999, L35=999, M35=999),999,(M35-3.42*L35)/100*67.2/28*H35)</f>
        <v>6.7424637071851796</v>
      </c>
      <c r="X35" s="37">
        <f>+IF(OR(H35=999,L35=999,N35=999),999,(N35-L35*0.5)/100*100/40*H35)</f>
        <v>76.601198543854807</v>
      </c>
      <c r="Y35" s="37">
        <f>+IF(OR(H35=999,L35=999),999,L35/100*100/8*H35)</f>
        <v>5.3470805759679658</v>
      </c>
      <c r="Z35" s="37"/>
      <c r="AA35" s="37">
        <f>+IF(I35=999,999,I35/0.35)</f>
        <v>19.829354930831812</v>
      </c>
      <c r="AB35" s="37">
        <f>+IF(OR(L35=999,M35=999),999,(M35-3.42*L35)*67.2/28)</f>
        <v>6.4569814265218293</v>
      </c>
      <c r="AC35" s="37">
        <f>+IF(J35=999,999,J35*100/12)</f>
        <v>73.357831458535301</v>
      </c>
      <c r="AD35" s="37">
        <f>+IF(OR(L35=999,N35=999),999,(N35-L35*0.5)*100/40)</f>
        <v>73.357831458535316</v>
      </c>
      <c r="AE35" s="37">
        <f>+IF(L35=999,999,L35/0.08)</f>
        <v>5.1206801348219031</v>
      </c>
      <c r="AF35" s="37">
        <f>+IF(OR(AA35=999,AC35=99),999,AA35+AB35+AC35+AE35)</f>
        <v>104.76484795071084</v>
      </c>
      <c r="AG35" s="37">
        <f>+IF(OR(AA35=999,AD35=999),999,AA35+AB35+AD35+AE35)</f>
        <v>104.76484795071084</v>
      </c>
      <c r="AH35" s="37">
        <f>+IF(OR(W35=999,X35=999),999,(W35/67.2)/(X35/100))</f>
        <v>0.13098265205273532</v>
      </c>
      <c r="AI35" s="37">
        <f>+IF(OR(I35=999,J35=999),999,I35/J35)</f>
        <v>0.78840414715571827</v>
      </c>
      <c r="AJ35" s="37">
        <f>+IF(OR(I35=999,K35=999),999,(I35/12)/(K35/14))</f>
        <v>7.7999395218952792</v>
      </c>
    </row>
    <row r="36" spans="1:36" s="13" customFormat="1" x14ac:dyDescent="0.15">
      <c r="A36" s="3"/>
      <c r="B36" s="13">
        <v>2</v>
      </c>
      <c r="C36" s="35">
        <v>40243</v>
      </c>
      <c r="D36" s="36">
        <f t="shared" si="17"/>
        <v>12</v>
      </c>
      <c r="E36" s="14"/>
      <c r="F36" s="14">
        <v>500</v>
      </c>
      <c r="G36" s="3"/>
      <c r="H36" s="37">
        <v>143.88888888888889</v>
      </c>
      <c r="I36" s="37">
        <v>8.78814489332329</v>
      </c>
      <c r="J36" s="37">
        <v>8.2794325648826703</v>
      </c>
      <c r="K36" s="37">
        <v>1.299937358846776</v>
      </c>
      <c r="L36" s="37">
        <v>0.43442552174800869</v>
      </c>
      <c r="M36" s="37">
        <v>4.8342723307700917</v>
      </c>
      <c r="N36" s="37">
        <v>27.815321310482908</v>
      </c>
      <c r="O36" s="16">
        <v>2.827661526008057E-2</v>
      </c>
      <c r="P36" s="16">
        <v>1.5582246482428183E-2</v>
      </c>
      <c r="Q36" s="37">
        <v>0.2546506196182387</v>
      </c>
      <c r="R36" s="16">
        <v>4.0641048004082247E-2</v>
      </c>
      <c r="S36" s="37">
        <v>0.39328857958227803</v>
      </c>
      <c r="T36" s="37">
        <v>999</v>
      </c>
      <c r="U36" s="46"/>
      <c r="V36" s="37">
        <f t="shared" ref="V36:V54" si="18">+IF(OR(H36=999,I36=999),999,I36/100*H36)</f>
        <v>12.645164040948512</v>
      </c>
      <c r="W36" s="37">
        <f t="shared" ref="W36:W54" si="19">+IF(OR(H36=999, L36=999, M36=999),999,(M36-3.42*L36)/100*67.2/28*H36)</f>
        <v>11.563614600206702</v>
      </c>
      <c r="X36" s="37">
        <f t="shared" ref="X36:X54" si="20">+IF(OR(H36=999,L36=999,N36=999),999,(N36-L36*0.5)/100*100/40*H36)</f>
        <v>99.276529365954246</v>
      </c>
      <c r="Y36" s="37">
        <f t="shared" ref="Y36:Y54" si="21">+IF(OR(H36=999,L36=999),999,L36/100*100/8*H36)</f>
        <v>7.8136257036621002</v>
      </c>
      <c r="Z36" s="37"/>
      <c r="AA36" s="37">
        <f t="shared" ref="AA36:AA54" si="22">+IF(I36=999,999,I36/0.35)</f>
        <v>25.108985409495116</v>
      </c>
      <c r="AB36" s="37">
        <f t="shared" ref="AB36:AB54" si="23">+IF(OR(L36=999,M36=999),999,(M36-3.42*L36)*67.2/28)</f>
        <v>8.036488911340566</v>
      </c>
      <c r="AC36" s="37">
        <f t="shared" ref="AC36:AC54" si="24">+IF(J36=999,999,J36*100/12)</f>
        <v>68.995271374022252</v>
      </c>
      <c r="AD36" s="37">
        <f t="shared" ref="AD36:AD54" si="25">+IF(OR(L36=999,N36=999),999,(N36-L36*0.5)*100/40)</f>
        <v>68.995271374022252</v>
      </c>
      <c r="AE36" s="37">
        <f t="shared" ref="AE36:AE54" si="26">+IF(L36=999,999,L36/0.08)</f>
        <v>5.4303190218501083</v>
      </c>
      <c r="AF36" s="37">
        <f t="shared" ref="AF36:AF54" si="27">+IF(OR(AA36=999,AC36=99),999,AA36+AB36+AC36+AE36)</f>
        <v>107.57106471670805</v>
      </c>
      <c r="AG36" s="37">
        <f t="shared" ref="AG36:AG54" si="28">+IF(OR(AA36=999,AD36=999),999,AA36+AB36+AD36+AE36)</f>
        <v>107.57106471670805</v>
      </c>
      <c r="AH36" s="37">
        <f t="shared" ref="AH36:AH54" si="29">+IF(OR(W36=999,X36=999),999,(W36/67.2)/(X36/100))</f>
        <v>0.17333160145339818</v>
      </c>
      <c r="AI36" s="37">
        <f t="shared" ref="AI36:AI54" si="30">+IF(OR(I36=999,J36=999),999,I36/J36)</f>
        <v>1.0614428977413657</v>
      </c>
      <c r="AJ36" s="37">
        <f t="shared" ref="AJ36:AJ54" si="31">+IF(OR(I36=999,K36=999),999,(I36/12)/(K36/14))</f>
        <v>7.887176746710975</v>
      </c>
    </row>
    <row r="37" spans="1:36" s="13" customFormat="1" x14ac:dyDescent="0.15">
      <c r="A37" s="3"/>
      <c r="B37" s="13">
        <v>3</v>
      </c>
      <c r="C37" s="35">
        <v>40255</v>
      </c>
      <c r="D37" s="36">
        <f t="shared" si="17"/>
        <v>12</v>
      </c>
      <c r="E37" s="14"/>
      <c r="F37" s="14">
        <v>500</v>
      </c>
      <c r="G37" s="3"/>
      <c r="H37" s="37">
        <v>111.54938271604938</v>
      </c>
      <c r="I37" s="37">
        <v>9.2277084747808651</v>
      </c>
      <c r="J37" s="37">
        <v>8.0822086078005633</v>
      </c>
      <c r="K37" s="37">
        <v>1.2271274349973114</v>
      </c>
      <c r="L37" s="37">
        <v>0.43541805558421437</v>
      </c>
      <c r="M37" s="37">
        <v>4.3290522378174394</v>
      </c>
      <c r="N37" s="37">
        <v>27.158404387127316</v>
      </c>
      <c r="O37" s="16">
        <v>2.861330207026383E-2</v>
      </c>
      <c r="P37" s="16">
        <v>1.5840564146917202E-2</v>
      </c>
      <c r="Q37" s="37">
        <v>0.26726465060786614</v>
      </c>
      <c r="R37" s="16">
        <v>4.4125924426901858E-2</v>
      </c>
      <c r="S37" s="37">
        <v>0.39640138938470987</v>
      </c>
      <c r="T37" s="37">
        <v>999</v>
      </c>
      <c r="U37" s="46"/>
      <c r="V37" s="37">
        <f t="shared" si="18"/>
        <v>10.293451842454632</v>
      </c>
      <c r="W37" s="37">
        <f t="shared" si="19"/>
        <v>7.6029984111967037</v>
      </c>
      <c r="X37" s="37">
        <f t="shared" si="20"/>
        <v>75.13044843187447</v>
      </c>
      <c r="Y37" s="37">
        <f t="shared" si="21"/>
        <v>6.0713269154801992</v>
      </c>
      <c r="Z37" s="37"/>
      <c r="AA37" s="37">
        <f t="shared" si="22"/>
        <v>26.364881356516758</v>
      </c>
      <c r="AB37" s="37">
        <f t="shared" si="23"/>
        <v>6.8158139705266239</v>
      </c>
      <c r="AC37" s="37">
        <f t="shared" si="24"/>
        <v>67.351738398338028</v>
      </c>
      <c r="AD37" s="37">
        <f t="shared" si="25"/>
        <v>67.351738398338028</v>
      </c>
      <c r="AE37" s="37">
        <f t="shared" si="26"/>
        <v>5.4427256948026796</v>
      </c>
      <c r="AF37" s="37">
        <f t="shared" si="27"/>
        <v>105.97515942018408</v>
      </c>
      <c r="AG37" s="37">
        <f t="shared" si="28"/>
        <v>105.97515942018408</v>
      </c>
      <c r="AH37" s="37">
        <f t="shared" si="29"/>
        <v>0.1505912179029063</v>
      </c>
      <c r="AI37" s="37">
        <f t="shared" si="30"/>
        <v>1.1417310443923361</v>
      </c>
      <c r="AJ37" s="37">
        <f t="shared" si="31"/>
        <v>8.7730577772209362</v>
      </c>
    </row>
    <row r="38" spans="1:36" s="13" customFormat="1" x14ac:dyDescent="0.15">
      <c r="A38" s="3"/>
      <c r="B38" s="13">
        <v>4</v>
      </c>
      <c r="C38" s="35">
        <v>40267</v>
      </c>
      <c r="D38" s="36">
        <f t="shared" si="17"/>
        <v>12</v>
      </c>
      <c r="E38" s="14"/>
      <c r="F38" s="14">
        <v>500</v>
      </c>
      <c r="G38" s="3"/>
      <c r="H38" s="37">
        <v>52.731481481481488</v>
      </c>
      <c r="I38" s="37">
        <v>11.503841988138596</v>
      </c>
      <c r="J38" s="37">
        <v>7.9771047577453444</v>
      </c>
      <c r="K38" s="37">
        <v>1.8316860360629024</v>
      </c>
      <c r="L38" s="37">
        <v>0.49503141414363649</v>
      </c>
      <c r="M38" s="37">
        <v>3.7277721606841587</v>
      </c>
      <c r="N38" s="37">
        <v>26.837864899556298</v>
      </c>
      <c r="O38" s="16">
        <v>3.0951440975510659E-2</v>
      </c>
      <c r="P38" s="16">
        <v>1.4288873527266106E-2</v>
      </c>
      <c r="Q38" s="37">
        <v>0.28722193618586084</v>
      </c>
      <c r="R38" s="16">
        <v>3.4082080548326954E-2</v>
      </c>
      <c r="S38" s="37">
        <v>0.42390425175345187</v>
      </c>
      <c r="T38" s="37">
        <v>999</v>
      </c>
      <c r="U38" s="46"/>
      <c r="V38" s="37">
        <f t="shared" si="18"/>
        <v>6.0661463076341962</v>
      </c>
      <c r="W38" s="37">
        <f t="shared" si="19"/>
        <v>2.5751078011026869</v>
      </c>
      <c r="X38" s="37">
        <f t="shared" si="20"/>
        <v>35.053712650740543</v>
      </c>
      <c r="Y38" s="37">
        <f t="shared" si="21"/>
        <v>3.2629674809583453</v>
      </c>
      <c r="Z38" s="37"/>
      <c r="AA38" s="37">
        <f t="shared" si="22"/>
        <v>32.868119966110278</v>
      </c>
      <c r="AB38" s="37">
        <f t="shared" si="23"/>
        <v>4.8834353383510125</v>
      </c>
      <c r="AC38" s="37">
        <f t="shared" si="24"/>
        <v>66.475872981211197</v>
      </c>
      <c r="AD38" s="37">
        <f t="shared" si="25"/>
        <v>66.475872981211197</v>
      </c>
      <c r="AE38" s="37">
        <f t="shared" si="26"/>
        <v>6.1878926767954558</v>
      </c>
      <c r="AF38" s="37">
        <f t="shared" si="27"/>
        <v>110.41532096246794</v>
      </c>
      <c r="AG38" s="37">
        <f t="shared" si="28"/>
        <v>110.41532096246794</v>
      </c>
      <c r="AH38" s="37">
        <f t="shared" si="29"/>
        <v>0.10931811116794367</v>
      </c>
      <c r="AI38" s="37">
        <f t="shared" si="30"/>
        <v>1.4421074233692339</v>
      </c>
      <c r="AJ38" s="37">
        <f t="shared" si="31"/>
        <v>7.3272104071992805</v>
      </c>
    </row>
    <row r="39" spans="1:36" s="13" customFormat="1" x14ac:dyDescent="0.15">
      <c r="A39" s="3"/>
      <c r="B39" s="13">
        <v>5</v>
      </c>
      <c r="C39" s="35">
        <v>40279</v>
      </c>
      <c r="D39" s="36">
        <f t="shared" si="17"/>
        <v>12</v>
      </c>
      <c r="E39" s="14"/>
      <c r="F39" s="14">
        <v>500</v>
      </c>
      <c r="G39" s="3"/>
      <c r="H39" s="37">
        <v>17.333333333333329</v>
      </c>
      <c r="I39" s="37">
        <v>999</v>
      </c>
      <c r="J39" s="37">
        <v>999</v>
      </c>
      <c r="K39" s="37">
        <v>999</v>
      </c>
      <c r="L39" s="37">
        <v>0.16397256175547356</v>
      </c>
      <c r="M39" s="37">
        <v>0.82664250989811927</v>
      </c>
      <c r="N39" s="37">
        <v>24.390486165339059</v>
      </c>
      <c r="O39" s="16">
        <v>1.1590443615072592E-2</v>
      </c>
      <c r="P39" s="16">
        <v>2.8984326608592187E-3</v>
      </c>
      <c r="Q39" s="37">
        <v>8.8901982476492378E-2</v>
      </c>
      <c r="R39" s="16">
        <v>3.0391784072880484E-3</v>
      </c>
      <c r="S39" s="37">
        <v>0.29199430217588057</v>
      </c>
      <c r="T39" s="37">
        <v>999</v>
      </c>
      <c r="U39" s="46"/>
      <c r="V39" s="37">
        <f t="shared" si="18"/>
        <v>999</v>
      </c>
      <c r="W39" s="37">
        <f t="shared" si="19"/>
        <v>0.11059624105687021</v>
      </c>
      <c r="X39" s="37">
        <f t="shared" si="20"/>
        <v>10.533683283266571</v>
      </c>
      <c r="Y39" s="37">
        <f t="shared" si="21"/>
        <v>0.35527388380352598</v>
      </c>
      <c r="Z39" s="37"/>
      <c r="AA39" s="37">
        <f t="shared" si="22"/>
        <v>999</v>
      </c>
      <c r="AB39" s="37">
        <f t="shared" si="23"/>
        <v>0.63805523686655918</v>
      </c>
      <c r="AC39" s="37">
        <f t="shared" si="24"/>
        <v>999</v>
      </c>
      <c r="AD39" s="37">
        <f t="shared" si="25"/>
        <v>60.771249711153303</v>
      </c>
      <c r="AE39" s="37">
        <f t="shared" si="26"/>
        <v>2.0496570219434194</v>
      </c>
      <c r="AF39" s="37">
        <f t="shared" si="27"/>
        <v>999</v>
      </c>
      <c r="AG39" s="37">
        <f t="shared" si="28"/>
        <v>999</v>
      </c>
      <c r="AH39" s="37">
        <f t="shared" si="29"/>
        <v>1.562394987984914E-2</v>
      </c>
      <c r="AI39" s="37">
        <f t="shared" si="30"/>
        <v>999</v>
      </c>
      <c r="AJ39" s="37">
        <f t="shared" si="31"/>
        <v>999</v>
      </c>
    </row>
    <row r="40" spans="1:36" s="13" customFormat="1" x14ac:dyDescent="0.15">
      <c r="A40" s="3"/>
      <c r="B40" s="13">
        <v>6</v>
      </c>
      <c r="C40" s="35">
        <v>40291</v>
      </c>
      <c r="D40" s="36">
        <f t="shared" si="17"/>
        <v>12</v>
      </c>
      <c r="E40" s="14"/>
      <c r="F40" s="14">
        <v>500</v>
      </c>
      <c r="G40" s="3"/>
      <c r="H40" s="37">
        <v>16.375661375661377</v>
      </c>
      <c r="I40" s="37">
        <v>10.269373765024232</v>
      </c>
      <c r="J40" s="37">
        <v>8.1893755236127657</v>
      </c>
      <c r="K40" s="37">
        <v>1.8782689949679126</v>
      </c>
      <c r="L40" s="37">
        <v>0.2924348873661024</v>
      </c>
      <c r="M40" s="37">
        <v>2.7849528614045824</v>
      </c>
      <c r="N40" s="37">
        <v>27.444135855725605</v>
      </c>
      <c r="O40" s="16">
        <v>1.8250231994494201E-2</v>
      </c>
      <c r="P40" s="16">
        <v>9.8360871129998997E-3</v>
      </c>
      <c r="Q40" s="37">
        <v>0.18723229490096349</v>
      </c>
      <c r="R40" s="16">
        <v>5.0076043730160676E-2</v>
      </c>
      <c r="S40" s="37">
        <v>0.39385187888420381</v>
      </c>
      <c r="T40" s="37">
        <v>999</v>
      </c>
      <c r="U40" s="46"/>
      <c r="V40" s="37">
        <f t="shared" si="18"/>
        <v>1.6816778731613757</v>
      </c>
      <c r="W40" s="37">
        <f t="shared" si="19"/>
        <v>0.7014647703829493</v>
      </c>
      <c r="X40" s="37">
        <f t="shared" si="20"/>
        <v>11.17553670440102</v>
      </c>
      <c r="Y40" s="37">
        <f t="shared" si="21"/>
        <v>0.59860183624212104</v>
      </c>
      <c r="Z40" s="37"/>
      <c r="AA40" s="37">
        <f t="shared" si="22"/>
        <v>29.341067900069238</v>
      </c>
      <c r="AB40" s="37">
        <f t="shared" si="23"/>
        <v>4.2835813118700292</v>
      </c>
      <c r="AC40" s="37">
        <f t="shared" si="24"/>
        <v>68.244796030106372</v>
      </c>
      <c r="AD40" s="37">
        <f t="shared" si="25"/>
        <v>68.244796030106386</v>
      </c>
      <c r="AE40" s="37">
        <f t="shared" si="26"/>
        <v>3.6554360920762798</v>
      </c>
      <c r="AF40" s="37">
        <f t="shared" si="27"/>
        <v>105.52488133412191</v>
      </c>
      <c r="AG40" s="37">
        <f t="shared" si="28"/>
        <v>105.52488133412194</v>
      </c>
      <c r="AH40" s="37">
        <f t="shared" si="29"/>
        <v>9.3404586473897128E-2</v>
      </c>
      <c r="AI40" s="37">
        <f t="shared" si="30"/>
        <v>1.2539874054394162</v>
      </c>
      <c r="AJ40" s="37">
        <f t="shared" si="31"/>
        <v>6.3787115111270918</v>
      </c>
    </row>
    <row r="41" spans="1:36" s="13" customFormat="1" x14ac:dyDescent="0.15">
      <c r="A41" s="3"/>
      <c r="B41" s="13">
        <v>7</v>
      </c>
      <c r="C41" s="35">
        <v>40303</v>
      </c>
      <c r="D41" s="36">
        <f t="shared" si="17"/>
        <v>12</v>
      </c>
      <c r="E41" s="14"/>
      <c r="F41" s="14">
        <v>500</v>
      </c>
      <c r="G41" s="3"/>
      <c r="H41" s="37">
        <v>5.0978835978835972</v>
      </c>
      <c r="I41" s="37">
        <v>999</v>
      </c>
      <c r="J41" s="37">
        <v>999</v>
      </c>
      <c r="K41" s="37">
        <v>999</v>
      </c>
      <c r="L41" s="37">
        <v>0.72445972933377822</v>
      </c>
      <c r="M41" s="37">
        <v>5.1438446412933772</v>
      </c>
      <c r="N41" s="37">
        <v>3.8872314704964315</v>
      </c>
      <c r="O41" s="16">
        <v>4.6293277402268102E-2</v>
      </c>
      <c r="P41" s="16">
        <v>4.5512422909484039E-3</v>
      </c>
      <c r="Q41" s="37">
        <v>0.37188085317471287</v>
      </c>
      <c r="R41" s="16">
        <v>0.11762848332222429</v>
      </c>
      <c r="S41" s="37">
        <v>0.76465408312441097</v>
      </c>
      <c r="T41" s="37">
        <v>999</v>
      </c>
      <c r="U41" s="46"/>
      <c r="V41" s="37">
        <f t="shared" si="18"/>
        <v>999</v>
      </c>
      <c r="W41" s="37">
        <f t="shared" si="19"/>
        <v>0.32620652007331846</v>
      </c>
      <c r="X41" s="37">
        <f t="shared" si="20"/>
        <v>0.44925119672179414</v>
      </c>
      <c r="Y41" s="37">
        <f t="shared" si="21"/>
        <v>0.46165142143723231</v>
      </c>
      <c r="Z41" s="37"/>
      <c r="AA41" s="37">
        <f t="shared" si="22"/>
        <v>999</v>
      </c>
      <c r="AB41" s="37">
        <f t="shared" si="23"/>
        <v>6.3988616807324536</v>
      </c>
      <c r="AC41" s="37">
        <f t="shared" si="24"/>
        <v>999</v>
      </c>
      <c r="AD41" s="37">
        <f t="shared" si="25"/>
        <v>8.8125040145738573</v>
      </c>
      <c r="AE41" s="37">
        <f t="shared" si="26"/>
        <v>9.0557466166722271</v>
      </c>
      <c r="AF41" s="37">
        <f t="shared" si="27"/>
        <v>999</v>
      </c>
      <c r="AG41" s="37">
        <f t="shared" si="28"/>
        <v>999</v>
      </c>
      <c r="AH41" s="37">
        <f t="shared" si="29"/>
        <v>1.0805232633744808</v>
      </c>
      <c r="AI41" s="37">
        <f t="shared" ref="AI41:AI43" si="32">+IF(OR(I41=999,J41=999),999,I41/J41)</f>
        <v>999</v>
      </c>
      <c r="AJ41" s="37">
        <f t="shared" ref="AJ41:AJ43" si="33">+IF(OR(I41=999,K41=999),999,(I41/12)/(K41/14))</f>
        <v>999</v>
      </c>
    </row>
    <row r="42" spans="1:36" s="13" customFormat="1" x14ac:dyDescent="0.15">
      <c r="A42" s="3"/>
      <c r="B42" s="13">
        <v>8</v>
      </c>
      <c r="C42" s="35">
        <v>40315</v>
      </c>
      <c r="D42" s="36">
        <f t="shared" si="17"/>
        <v>12</v>
      </c>
      <c r="E42" s="14"/>
      <c r="F42" s="14">
        <v>500</v>
      </c>
      <c r="G42" s="3"/>
      <c r="H42" s="37">
        <v>10.917989417989416</v>
      </c>
      <c r="I42" s="37">
        <v>999</v>
      </c>
      <c r="J42" s="37">
        <v>999</v>
      </c>
      <c r="K42" s="37">
        <v>999</v>
      </c>
      <c r="L42" s="37">
        <v>0.63196925243246838</v>
      </c>
      <c r="M42" s="37">
        <v>5.5871015874239687</v>
      </c>
      <c r="N42" s="37">
        <v>24.075000558404557</v>
      </c>
      <c r="O42" s="16">
        <v>4.0478698796641087E-2</v>
      </c>
      <c r="P42" s="16">
        <v>1.3911630074518228E-2</v>
      </c>
      <c r="Q42" s="37">
        <v>0.39298144153911668</v>
      </c>
      <c r="R42" s="16">
        <v>6.8600521628052955E-2</v>
      </c>
      <c r="S42" s="37">
        <v>0.50429279245132452</v>
      </c>
      <c r="T42" s="37">
        <v>999</v>
      </c>
      <c r="U42" s="46"/>
      <c r="V42" s="37">
        <f t="shared" si="18"/>
        <v>999</v>
      </c>
      <c r="W42" s="37">
        <f t="shared" si="19"/>
        <v>0.89765964145530364</v>
      </c>
      <c r="X42" s="37">
        <f t="shared" si="20"/>
        <v>6.485017113236851</v>
      </c>
      <c r="Y42" s="37">
        <f t="shared" si="21"/>
        <v>0.86247920131904643</v>
      </c>
      <c r="Z42" s="37"/>
      <c r="AA42" s="37">
        <f t="shared" si="22"/>
        <v>999</v>
      </c>
      <c r="AB42" s="37">
        <f t="shared" si="23"/>
        <v>8.2218401858518249</v>
      </c>
      <c r="AC42" s="37">
        <f t="shared" si="24"/>
        <v>999</v>
      </c>
      <c r="AD42" s="37">
        <f t="shared" si="25"/>
        <v>59.397539830470805</v>
      </c>
      <c r="AE42" s="37">
        <f t="shared" si="26"/>
        <v>7.8996156554058548</v>
      </c>
      <c r="AF42" s="37">
        <f t="shared" si="27"/>
        <v>999</v>
      </c>
      <c r="AG42" s="37">
        <f t="shared" si="28"/>
        <v>999</v>
      </c>
      <c r="AH42" s="37">
        <f t="shared" si="29"/>
        <v>0.20598296265916555</v>
      </c>
      <c r="AI42" s="37">
        <f t="shared" si="32"/>
        <v>999</v>
      </c>
      <c r="AJ42" s="37">
        <f t="shared" si="33"/>
        <v>999</v>
      </c>
    </row>
    <row r="43" spans="1:36" s="13" customFormat="1" x14ac:dyDescent="0.15">
      <c r="A43" s="3"/>
      <c r="B43" s="13">
        <v>9</v>
      </c>
      <c r="C43" s="35">
        <v>40327</v>
      </c>
      <c r="D43" s="36">
        <f t="shared" si="17"/>
        <v>12</v>
      </c>
      <c r="E43" s="14"/>
      <c r="F43" s="14">
        <v>500</v>
      </c>
      <c r="G43" s="3"/>
      <c r="H43" s="37">
        <v>11.894179894179892</v>
      </c>
      <c r="I43" s="37">
        <v>999</v>
      </c>
      <c r="J43" s="37">
        <v>999</v>
      </c>
      <c r="K43" s="37">
        <v>999</v>
      </c>
      <c r="L43" s="37">
        <v>0.59399931847136711</v>
      </c>
      <c r="M43" s="37">
        <v>5.0979431704126172</v>
      </c>
      <c r="N43" s="37">
        <v>25.221609345870004</v>
      </c>
      <c r="O43" s="16">
        <v>3.5958437831117254E-2</v>
      </c>
      <c r="P43" s="16">
        <v>1.3581398973306763E-2</v>
      </c>
      <c r="Q43" s="37">
        <v>0.34774032307550168</v>
      </c>
      <c r="R43" s="16">
        <v>4.3488380864338157E-2</v>
      </c>
      <c r="S43" s="37">
        <v>0.45437338227989904</v>
      </c>
      <c r="T43" s="37">
        <v>999</v>
      </c>
      <c r="U43" s="46"/>
      <c r="V43" s="37">
        <f t="shared" si="18"/>
        <v>999</v>
      </c>
      <c r="W43" s="37">
        <f t="shared" si="19"/>
        <v>0.87535421546523662</v>
      </c>
      <c r="X43" s="37">
        <f t="shared" si="20"/>
        <v>7.4114447851261831</v>
      </c>
      <c r="Y43" s="37">
        <f t="shared" si="21"/>
        <v>0.88314184386483663</v>
      </c>
      <c r="Z43" s="37"/>
      <c r="AA43" s="37">
        <f t="shared" si="22"/>
        <v>999</v>
      </c>
      <c r="AB43" s="37">
        <f t="shared" si="23"/>
        <v>7.3595172029773011</v>
      </c>
      <c r="AC43" s="37">
        <f t="shared" si="24"/>
        <v>999</v>
      </c>
      <c r="AD43" s="37">
        <f t="shared" si="25"/>
        <v>62.311524216585802</v>
      </c>
      <c r="AE43" s="37">
        <f t="shared" si="26"/>
        <v>7.4249914808920892</v>
      </c>
      <c r="AF43" s="37">
        <f t="shared" si="27"/>
        <v>999</v>
      </c>
      <c r="AG43" s="37">
        <f t="shared" si="28"/>
        <v>999</v>
      </c>
      <c r="AH43" s="37">
        <f t="shared" si="29"/>
        <v>0.17575661391886552</v>
      </c>
      <c r="AI43" s="37">
        <f t="shared" si="32"/>
        <v>999</v>
      </c>
      <c r="AJ43" s="37">
        <f t="shared" si="33"/>
        <v>999</v>
      </c>
    </row>
    <row r="44" spans="1:36" s="13" customFormat="1" x14ac:dyDescent="0.15">
      <c r="A44" s="3"/>
      <c r="B44" s="13">
        <v>10</v>
      </c>
      <c r="C44" s="35">
        <v>40339</v>
      </c>
      <c r="D44" s="36">
        <f t="shared" si="17"/>
        <v>12</v>
      </c>
      <c r="E44" s="14"/>
      <c r="F44" s="14">
        <v>500</v>
      </c>
      <c r="G44" s="3"/>
      <c r="H44" s="37">
        <v>20.994708994708997</v>
      </c>
      <c r="I44" s="37">
        <v>15.151387554662222</v>
      </c>
      <c r="J44" s="37">
        <v>5.5600385801110725</v>
      </c>
      <c r="K44" s="37">
        <v>2.5274838399630806</v>
      </c>
      <c r="L44" s="37">
        <v>0.73421007126245563</v>
      </c>
      <c r="M44" s="37">
        <v>6.5058757382873083</v>
      </c>
      <c r="N44" s="37">
        <v>18.900566969334804</v>
      </c>
      <c r="O44" s="16">
        <v>5.0955985508862371E-2</v>
      </c>
      <c r="P44" s="16">
        <v>2.7511686505708149E-2</v>
      </c>
      <c r="Q44" s="37">
        <v>0.47550809755867363</v>
      </c>
      <c r="R44" s="16">
        <v>6.7275691848480465E-2</v>
      </c>
      <c r="S44" s="37">
        <v>0.55264059540124544</v>
      </c>
      <c r="T44" s="37">
        <v>999</v>
      </c>
      <c r="U44" s="46"/>
      <c r="V44" s="37">
        <f t="shared" si="18"/>
        <v>3.1809897257618891</v>
      </c>
      <c r="W44" s="37">
        <f t="shared" si="19"/>
        <v>2.0129108704574747</v>
      </c>
      <c r="X44" s="37">
        <f t="shared" si="20"/>
        <v>9.7276159990655824</v>
      </c>
      <c r="Y44" s="37">
        <f t="shared" si="21"/>
        <v>1.9268158483924764</v>
      </c>
      <c r="Z44" s="37"/>
      <c r="AA44" s="37">
        <f t="shared" si="22"/>
        <v>43.289678727606351</v>
      </c>
      <c r="AB44" s="37">
        <f t="shared" si="23"/>
        <v>9.5877055069673052</v>
      </c>
      <c r="AC44" s="37">
        <f t="shared" si="24"/>
        <v>46.333654834258937</v>
      </c>
      <c r="AD44" s="37">
        <f t="shared" si="25"/>
        <v>46.333654834258944</v>
      </c>
      <c r="AE44" s="37">
        <f t="shared" si="26"/>
        <v>9.1776258907806945</v>
      </c>
      <c r="AF44" s="37">
        <f t="shared" si="27"/>
        <v>108.38866495961328</v>
      </c>
      <c r="AG44" s="37">
        <f t="shared" si="28"/>
        <v>108.38866495961329</v>
      </c>
      <c r="AH44" s="37">
        <f t="shared" si="29"/>
        <v>0.30792776784421194</v>
      </c>
      <c r="AI44" s="37">
        <f t="shared" si="30"/>
        <v>2.7250507953057301</v>
      </c>
      <c r="AJ44" s="37">
        <f t="shared" si="31"/>
        <v>6.9937613583439555</v>
      </c>
    </row>
    <row r="45" spans="1:36" s="13" customFormat="1" x14ac:dyDescent="0.15">
      <c r="A45" s="3"/>
      <c r="B45" s="13">
        <v>11</v>
      </c>
      <c r="C45" s="35">
        <v>40351</v>
      </c>
      <c r="D45" s="36">
        <f t="shared" si="17"/>
        <v>12</v>
      </c>
      <c r="E45" s="14"/>
      <c r="F45" s="14">
        <v>500</v>
      </c>
      <c r="G45" s="3"/>
      <c r="H45" s="37">
        <v>14.357142857142856</v>
      </c>
      <c r="I45" s="37">
        <v>19.953720613278357</v>
      </c>
      <c r="J45" s="37">
        <v>5.2091808180896635</v>
      </c>
      <c r="K45" s="37">
        <v>3.6274434364013914</v>
      </c>
      <c r="L45" s="37">
        <v>0.49995361345100758</v>
      </c>
      <c r="M45" s="37">
        <v>4.496971177587656</v>
      </c>
      <c r="N45" s="37">
        <v>17.613912867024382</v>
      </c>
      <c r="O45" s="16">
        <v>3.0262160466316364E-2</v>
      </c>
      <c r="P45" s="16">
        <v>2.0394811567970118E-2</v>
      </c>
      <c r="Q45" s="37">
        <v>0.28537625821285989</v>
      </c>
      <c r="R45" s="16">
        <v>5.9431001036645205E-2</v>
      </c>
      <c r="S45" s="37">
        <v>0.54364990014065362</v>
      </c>
      <c r="T45" s="37">
        <v>999</v>
      </c>
      <c r="U45" s="46"/>
      <c r="V45" s="37">
        <f t="shared" si="18"/>
        <v>2.8647841737635349</v>
      </c>
      <c r="W45" s="37">
        <f t="shared" si="19"/>
        <v>0.9603653035485038</v>
      </c>
      <c r="X45" s="37">
        <f t="shared" si="20"/>
        <v>6.2324127645001326</v>
      </c>
      <c r="Y45" s="37">
        <f t="shared" si="21"/>
        <v>0.89723818128261168</v>
      </c>
      <c r="Z45" s="37"/>
      <c r="AA45" s="37">
        <f t="shared" si="22"/>
        <v>57.01063032365245</v>
      </c>
      <c r="AB45" s="37">
        <f t="shared" si="23"/>
        <v>6.6891115670045043</v>
      </c>
      <c r="AC45" s="37">
        <f t="shared" si="24"/>
        <v>43.409840150747193</v>
      </c>
      <c r="AD45" s="37">
        <f t="shared" si="25"/>
        <v>43.4098401507472</v>
      </c>
      <c r="AE45" s="37">
        <f t="shared" si="26"/>
        <v>6.2494201681375943</v>
      </c>
      <c r="AF45" s="37">
        <f t="shared" si="27"/>
        <v>113.35900220954173</v>
      </c>
      <c r="AG45" s="37">
        <f t="shared" si="28"/>
        <v>113.35900220954174</v>
      </c>
      <c r="AH45" s="37">
        <f t="shared" si="29"/>
        <v>0.22930365639173736</v>
      </c>
      <c r="AI45" s="37">
        <f t="shared" si="30"/>
        <v>3.83049107145332</v>
      </c>
      <c r="AJ45" s="37">
        <f t="shared" si="31"/>
        <v>6.4175613275959744</v>
      </c>
    </row>
    <row r="46" spans="1:36" s="13" customFormat="1" x14ac:dyDescent="0.15">
      <c r="A46" s="3"/>
      <c r="B46" s="13">
        <v>12</v>
      </c>
      <c r="C46" s="35">
        <v>40363</v>
      </c>
      <c r="D46" s="36">
        <f t="shared" si="17"/>
        <v>12</v>
      </c>
      <c r="E46" s="14"/>
      <c r="F46" s="14">
        <v>500</v>
      </c>
      <c r="G46" s="3"/>
      <c r="H46" s="37">
        <v>9.7460317460317452</v>
      </c>
      <c r="I46" s="37">
        <v>999</v>
      </c>
      <c r="J46" s="37">
        <v>999</v>
      </c>
      <c r="K46" s="37">
        <v>999</v>
      </c>
      <c r="L46" s="37">
        <v>0.39425373936649627</v>
      </c>
      <c r="M46" s="37">
        <v>3.7686938879893517</v>
      </c>
      <c r="N46" s="37">
        <v>20.967722673037951</v>
      </c>
      <c r="O46" s="16">
        <v>2.3597079881793132E-2</v>
      </c>
      <c r="P46" s="16">
        <v>1.5293819359730563E-2</v>
      </c>
      <c r="Q46" s="37">
        <v>0.22558299705764087</v>
      </c>
      <c r="R46" s="16">
        <v>5.3290084427798666E-2</v>
      </c>
      <c r="S46" s="37">
        <v>0.5976560832667478</v>
      </c>
      <c r="T46" s="37">
        <v>999</v>
      </c>
      <c r="U46" s="46"/>
      <c r="V46" s="37">
        <f t="shared" si="18"/>
        <v>999</v>
      </c>
      <c r="W46" s="37">
        <f t="shared" si="19"/>
        <v>0.56613047809696904</v>
      </c>
      <c r="X46" s="37">
        <f t="shared" si="20"/>
        <v>5.0607721520872166</v>
      </c>
      <c r="Y46" s="37">
        <f t="shared" si="21"/>
        <v>0.48030118248219977</v>
      </c>
      <c r="Z46" s="37"/>
      <c r="AA46" s="37">
        <f t="shared" si="22"/>
        <v>999</v>
      </c>
      <c r="AB46" s="37">
        <f t="shared" si="23"/>
        <v>5.8088306384542436</v>
      </c>
      <c r="AC46" s="37">
        <f t="shared" si="24"/>
        <v>999</v>
      </c>
      <c r="AD46" s="37">
        <f t="shared" si="25"/>
        <v>51.926489508386759</v>
      </c>
      <c r="AE46" s="37">
        <f t="shared" si="26"/>
        <v>4.9281717420812035</v>
      </c>
      <c r="AF46" s="37">
        <f t="shared" si="27"/>
        <v>999</v>
      </c>
      <c r="AG46" s="37">
        <f t="shared" si="28"/>
        <v>999</v>
      </c>
      <c r="AH46" s="37">
        <f t="shared" si="29"/>
        <v>0.16646789131757797</v>
      </c>
      <c r="AI46" s="37">
        <f t="shared" ref="AI46" si="34">+IF(OR(I46=999,J46=999),999,I46/J46)</f>
        <v>999</v>
      </c>
      <c r="AJ46" s="37">
        <f t="shared" ref="AJ46" si="35">+IF(OR(I46=999,K46=999),999,(I46/12)/(K46/14))</f>
        <v>999</v>
      </c>
    </row>
    <row r="47" spans="1:36" s="13" customFormat="1" x14ac:dyDescent="0.15">
      <c r="A47" s="3"/>
      <c r="B47" s="13">
        <v>13</v>
      </c>
      <c r="C47" s="35">
        <v>40375</v>
      </c>
      <c r="D47" s="36">
        <f t="shared" si="17"/>
        <v>12</v>
      </c>
      <c r="E47" s="14"/>
      <c r="F47" s="14">
        <v>500</v>
      </c>
      <c r="G47" s="3"/>
      <c r="H47" s="37">
        <v>23.592592592592592</v>
      </c>
      <c r="I47" s="37">
        <v>13.007736394587955</v>
      </c>
      <c r="J47" s="37">
        <v>7.0514826561400028</v>
      </c>
      <c r="K47" s="37">
        <v>1.6815456282154111</v>
      </c>
      <c r="L47" s="37">
        <v>0.4265954214439347</v>
      </c>
      <c r="M47" s="37">
        <v>4.6418558680798832</v>
      </c>
      <c r="N47" s="37">
        <v>23.718239897855309</v>
      </c>
      <c r="O47" s="16">
        <v>2.5119162637519604E-2</v>
      </c>
      <c r="P47" s="16">
        <v>2.3712731001246073E-2</v>
      </c>
      <c r="Q47" s="37">
        <v>0.25286206634756975</v>
      </c>
      <c r="R47" s="16">
        <v>4.7837971160620142E-2</v>
      </c>
      <c r="S47" s="37">
        <v>0.55827537290910245</v>
      </c>
      <c r="T47" s="37">
        <v>999</v>
      </c>
      <c r="U47" s="46"/>
      <c r="V47" s="37">
        <f t="shared" si="18"/>
        <v>3.0688622530935286</v>
      </c>
      <c r="W47" s="37">
        <f t="shared" si="19"/>
        <v>1.8022284431417028</v>
      </c>
      <c r="X47" s="37">
        <f t="shared" si="20"/>
        <v>13.863563123336979</v>
      </c>
      <c r="Y47" s="37">
        <f t="shared" si="21"/>
        <v>1.258061497499011</v>
      </c>
      <c r="Z47" s="37"/>
      <c r="AA47" s="37">
        <f t="shared" si="22"/>
        <v>37.164961127394157</v>
      </c>
      <c r="AB47" s="37">
        <f t="shared" si="23"/>
        <v>7.6389588641799033</v>
      </c>
      <c r="AC47" s="37">
        <f t="shared" si="24"/>
        <v>58.762355467833352</v>
      </c>
      <c r="AD47" s="37">
        <f t="shared" si="25"/>
        <v>58.762355467833359</v>
      </c>
      <c r="AE47" s="37">
        <f t="shared" si="26"/>
        <v>5.3324427680491837</v>
      </c>
      <c r="AF47" s="37">
        <f t="shared" si="27"/>
        <v>108.89871822745661</v>
      </c>
      <c r="AG47" s="37">
        <f t="shared" si="28"/>
        <v>108.89871822745661</v>
      </c>
      <c r="AH47" s="37">
        <f t="shared" si="29"/>
        <v>0.19344864955275859</v>
      </c>
      <c r="AI47" s="37">
        <f t="shared" si="30"/>
        <v>1.844681044951817</v>
      </c>
      <c r="AJ47" s="37">
        <f t="shared" si="31"/>
        <v>9.0248472629661904</v>
      </c>
    </row>
    <row r="48" spans="1:36" s="13" customFormat="1" x14ac:dyDescent="0.15">
      <c r="A48" s="3"/>
      <c r="B48" s="13">
        <v>14</v>
      </c>
      <c r="C48" s="35">
        <v>40387</v>
      </c>
      <c r="D48" s="36">
        <f t="shared" si="17"/>
        <v>12</v>
      </c>
      <c r="E48" s="14"/>
      <c r="F48" s="14">
        <v>500</v>
      </c>
      <c r="G48" s="3"/>
      <c r="H48" s="37">
        <v>17.328042328042326</v>
      </c>
      <c r="I48" s="37">
        <v>10.743207297338675</v>
      </c>
      <c r="J48" s="37">
        <v>7.7863625365837024</v>
      </c>
      <c r="K48" s="37">
        <v>1.681340926144925</v>
      </c>
      <c r="L48" s="37">
        <v>0.4516107397786468</v>
      </c>
      <c r="M48" s="37">
        <v>3.9821075775829144</v>
      </c>
      <c r="N48" s="37">
        <v>26.180347158501664</v>
      </c>
      <c r="O48" s="16">
        <v>2.6671412596521723E-2</v>
      </c>
      <c r="P48" s="16">
        <v>1.9653967696627795E-2</v>
      </c>
      <c r="Q48" s="37">
        <v>0.24674086321945765</v>
      </c>
      <c r="R48" s="16">
        <v>4.3807898128512317E-2</v>
      </c>
      <c r="S48" s="37">
        <v>0.45865108228525503</v>
      </c>
      <c r="T48" s="37">
        <v>999</v>
      </c>
      <c r="U48" s="46"/>
      <c r="V48" s="37">
        <f t="shared" si="18"/>
        <v>1.8615875078721775</v>
      </c>
      <c r="W48" s="37">
        <f t="shared" si="19"/>
        <v>1.0137315842150236</v>
      </c>
      <c r="X48" s="37">
        <f t="shared" si="20"/>
        <v>11.243534967950449</v>
      </c>
      <c r="Y48" s="37">
        <f t="shared" si="21"/>
        <v>0.97819125183536249</v>
      </c>
      <c r="Z48" s="37"/>
      <c r="AA48" s="37">
        <f t="shared" si="22"/>
        <v>30.694877992396215</v>
      </c>
      <c r="AB48" s="37">
        <f t="shared" si="23"/>
        <v>5.8502372340958626</v>
      </c>
      <c r="AC48" s="37">
        <f t="shared" si="24"/>
        <v>64.886354471530851</v>
      </c>
      <c r="AD48" s="37">
        <f t="shared" si="25"/>
        <v>64.886354471530851</v>
      </c>
      <c r="AE48" s="37">
        <f t="shared" si="26"/>
        <v>5.6451342472330852</v>
      </c>
      <c r="AF48" s="37">
        <f t="shared" si="27"/>
        <v>107.07660394525602</v>
      </c>
      <c r="AG48" s="37">
        <f t="shared" si="28"/>
        <v>107.07660394525602</v>
      </c>
      <c r="AH48" s="37">
        <f t="shared" si="29"/>
        <v>0.13416858198752984</v>
      </c>
      <c r="AI48" s="37">
        <f t="shared" si="30"/>
        <v>1.3797466078496134</v>
      </c>
      <c r="AJ48" s="37">
        <f t="shared" si="31"/>
        <v>7.45461057421186</v>
      </c>
    </row>
    <row r="49" spans="1:36" s="13" customFormat="1" x14ac:dyDescent="0.15">
      <c r="A49" s="3"/>
      <c r="B49" s="13">
        <v>15</v>
      </c>
      <c r="C49" s="35">
        <v>40399</v>
      </c>
      <c r="D49" s="36">
        <f t="shared" si="17"/>
        <v>12</v>
      </c>
      <c r="E49" s="14"/>
      <c r="F49" s="14">
        <v>500</v>
      </c>
      <c r="G49" s="3"/>
      <c r="H49" s="37">
        <v>5.4788359788359786</v>
      </c>
      <c r="I49" s="37">
        <v>999</v>
      </c>
      <c r="J49" s="37">
        <v>999</v>
      </c>
      <c r="K49" s="37">
        <v>999</v>
      </c>
      <c r="L49" s="37">
        <v>0.43305582276454274</v>
      </c>
      <c r="M49" s="37">
        <v>4.5801720228636986</v>
      </c>
      <c r="N49" s="37">
        <v>18.437947737657005</v>
      </c>
      <c r="O49" s="16">
        <v>2.5967645872077949E-2</v>
      </c>
      <c r="P49" s="16">
        <v>1.730720335042479E-2</v>
      </c>
      <c r="Q49" s="37">
        <v>0.22951945023744505</v>
      </c>
      <c r="R49" s="16">
        <v>3.9051233456339728E-2</v>
      </c>
      <c r="S49" s="37">
        <v>0.59547484207531054</v>
      </c>
      <c r="T49" s="37">
        <v>999</v>
      </c>
      <c r="U49" s="46"/>
      <c r="V49" s="37">
        <f t="shared" si="18"/>
        <v>999</v>
      </c>
      <c r="W49" s="37">
        <f t="shared" si="19"/>
        <v>0.40750982963540078</v>
      </c>
      <c r="X49" s="37">
        <f t="shared" si="20"/>
        <v>2.4958042632417312</v>
      </c>
      <c r="Y49" s="37">
        <f t="shared" si="21"/>
        <v>0.2965802278258492</v>
      </c>
      <c r="Z49" s="37"/>
      <c r="AA49" s="37">
        <f t="shared" si="22"/>
        <v>999</v>
      </c>
      <c r="AB49" s="37">
        <f t="shared" si="23"/>
        <v>7.4378906616215099</v>
      </c>
      <c r="AC49" s="37">
        <f t="shared" si="24"/>
        <v>999</v>
      </c>
      <c r="AD49" s="37">
        <f t="shared" si="25"/>
        <v>45.553549565686829</v>
      </c>
      <c r="AE49" s="37">
        <f t="shared" si="26"/>
        <v>5.4131977845567842</v>
      </c>
      <c r="AF49" s="37">
        <f t="shared" si="27"/>
        <v>999</v>
      </c>
      <c r="AG49" s="37">
        <f t="shared" si="28"/>
        <v>999</v>
      </c>
      <c r="AH49" s="37">
        <f t="shared" si="29"/>
        <v>0.24297315534263408</v>
      </c>
      <c r="AI49" s="37">
        <f t="shared" ref="AI49:AI51" si="36">+IF(OR(I49=999,J49=999),999,I49/J49)</f>
        <v>999</v>
      </c>
      <c r="AJ49" s="37">
        <f t="shared" ref="AJ49:AJ51" si="37">+IF(OR(I49=999,K49=999),999,(I49/12)/(K49/14))</f>
        <v>999</v>
      </c>
    </row>
    <row r="50" spans="1:36" s="13" customFormat="1" x14ac:dyDescent="0.15">
      <c r="A50" s="3"/>
      <c r="B50" s="13">
        <v>16</v>
      </c>
      <c r="C50" s="35">
        <v>40411</v>
      </c>
      <c r="D50" s="36">
        <f t="shared" si="17"/>
        <v>12</v>
      </c>
      <c r="E50" s="14"/>
      <c r="F50" s="14">
        <v>500</v>
      </c>
      <c r="G50" s="3"/>
      <c r="H50" s="37">
        <v>4.3359788359788363</v>
      </c>
      <c r="I50" s="37">
        <v>999</v>
      </c>
      <c r="J50" s="37">
        <v>999</v>
      </c>
      <c r="K50" s="37">
        <v>999</v>
      </c>
      <c r="L50" s="37">
        <v>0.27058634613727656</v>
      </c>
      <c r="M50" s="37">
        <v>3.7199646579075663</v>
      </c>
      <c r="N50" s="37">
        <v>21.934641098851944</v>
      </c>
      <c r="O50" s="16">
        <v>1.6812600401575867E-2</v>
      </c>
      <c r="P50" s="16">
        <v>1.4368565547110626E-2</v>
      </c>
      <c r="Q50" s="37">
        <v>0.12294510972745336</v>
      </c>
      <c r="R50" s="16">
        <v>3.0270501255841058E-2</v>
      </c>
      <c r="S50" s="37">
        <v>0.49961920588416403</v>
      </c>
      <c r="T50" s="37">
        <v>999</v>
      </c>
      <c r="U50" s="46"/>
      <c r="V50" s="37">
        <f t="shared" si="18"/>
        <v>999</v>
      </c>
      <c r="W50" s="37">
        <f t="shared" si="19"/>
        <v>0.29081160516822441</v>
      </c>
      <c r="X50" s="37">
        <f t="shared" si="20"/>
        <v>2.3630377811083885</v>
      </c>
      <c r="Y50" s="37">
        <f t="shared" si="21"/>
        <v>0.14665708376950937</v>
      </c>
      <c r="Z50" s="37"/>
      <c r="AA50" s="37">
        <f t="shared" si="22"/>
        <v>999</v>
      </c>
      <c r="AB50" s="37">
        <f t="shared" si="23"/>
        <v>6.7069424498833925</v>
      </c>
      <c r="AC50" s="37">
        <f t="shared" si="24"/>
        <v>999</v>
      </c>
      <c r="AD50" s="37">
        <f t="shared" si="25"/>
        <v>54.498369814458258</v>
      </c>
      <c r="AE50" s="37">
        <f t="shared" si="26"/>
        <v>3.3823293267159569</v>
      </c>
      <c r="AF50" s="37">
        <f t="shared" si="27"/>
        <v>999</v>
      </c>
      <c r="AG50" s="37">
        <f t="shared" si="28"/>
        <v>999</v>
      </c>
      <c r="AH50" s="37">
        <f t="shared" si="29"/>
        <v>0.18313518653547819</v>
      </c>
      <c r="AI50" s="37">
        <f t="shared" si="36"/>
        <v>999</v>
      </c>
      <c r="AJ50" s="37">
        <f t="shared" si="37"/>
        <v>999</v>
      </c>
    </row>
    <row r="51" spans="1:36" s="13" customFormat="1" x14ac:dyDescent="0.15">
      <c r="A51" s="3"/>
      <c r="B51" s="13">
        <v>17</v>
      </c>
      <c r="C51" s="35">
        <v>40423</v>
      </c>
      <c r="D51" s="36">
        <f t="shared" si="17"/>
        <v>12</v>
      </c>
      <c r="E51" s="14"/>
      <c r="F51" s="14">
        <v>500</v>
      </c>
      <c r="G51" s="3"/>
      <c r="H51" s="37">
        <v>7.6111111111111134</v>
      </c>
      <c r="I51" s="37">
        <v>999</v>
      </c>
      <c r="J51" s="37">
        <v>999</v>
      </c>
      <c r="K51" s="37">
        <v>999</v>
      </c>
      <c r="L51" s="37">
        <v>0.34648101373856027</v>
      </c>
      <c r="M51" s="37">
        <v>5.2096292350968163</v>
      </c>
      <c r="N51" s="37">
        <v>22.092575345532858</v>
      </c>
      <c r="O51" s="16">
        <v>2.1019219587414609E-2</v>
      </c>
      <c r="P51" s="16">
        <v>2.0590187361497286E-2</v>
      </c>
      <c r="Q51" s="37">
        <v>0.20654592341196223</v>
      </c>
      <c r="R51" s="16">
        <v>5.6699913714401716E-2</v>
      </c>
      <c r="S51" s="37">
        <v>0.5500066399131146</v>
      </c>
      <c r="T51" s="37">
        <v>999</v>
      </c>
      <c r="U51" s="46"/>
      <c r="V51" s="37">
        <f t="shared" si="18"/>
        <v>999</v>
      </c>
      <c r="W51" s="37">
        <f t="shared" si="19"/>
        <v>0.73517198804159856</v>
      </c>
      <c r="X51" s="37">
        <f t="shared" si="20"/>
        <v>4.1707623234679323</v>
      </c>
      <c r="Y51" s="37">
        <f t="shared" si="21"/>
        <v>0.32963818668182482</v>
      </c>
      <c r="Z51" s="37"/>
      <c r="AA51" s="37">
        <f t="shared" si="22"/>
        <v>999</v>
      </c>
      <c r="AB51" s="37">
        <f t="shared" si="23"/>
        <v>9.659194003466256</v>
      </c>
      <c r="AC51" s="37">
        <f t="shared" si="24"/>
        <v>999</v>
      </c>
      <c r="AD51" s="37">
        <f t="shared" si="25"/>
        <v>54.79833709665894</v>
      </c>
      <c r="AE51" s="37">
        <f t="shared" si="26"/>
        <v>4.3310126717320037</v>
      </c>
      <c r="AF51" s="37">
        <f t="shared" si="27"/>
        <v>999</v>
      </c>
      <c r="AG51" s="37">
        <f t="shared" si="28"/>
        <v>999</v>
      </c>
      <c r="AH51" s="37">
        <f t="shared" si="29"/>
        <v>0.26230359098383266</v>
      </c>
      <c r="AI51" s="37">
        <f t="shared" si="36"/>
        <v>999</v>
      </c>
      <c r="AJ51" s="37">
        <f t="shared" si="37"/>
        <v>999</v>
      </c>
    </row>
    <row r="52" spans="1:36" s="13" customFormat="1" x14ac:dyDescent="0.15">
      <c r="A52" s="3"/>
      <c r="B52" s="13">
        <v>18</v>
      </c>
      <c r="C52" s="35">
        <v>40435</v>
      </c>
      <c r="D52" s="36">
        <f t="shared" si="17"/>
        <v>12</v>
      </c>
      <c r="E52" s="14"/>
      <c r="F52" s="14">
        <v>500</v>
      </c>
      <c r="G52" s="3"/>
      <c r="H52" s="37">
        <v>7.1349206349206336</v>
      </c>
      <c r="I52" s="37">
        <v>999</v>
      </c>
      <c r="J52" s="37">
        <v>999</v>
      </c>
      <c r="K52" s="37">
        <v>999</v>
      </c>
      <c r="L52" s="37">
        <v>0.38055799695791398</v>
      </c>
      <c r="M52" s="37">
        <v>4.2338174586415702</v>
      </c>
      <c r="N52" s="37">
        <v>21.173068439996243</v>
      </c>
      <c r="O52" s="16">
        <v>2.4245628897817326E-2</v>
      </c>
      <c r="P52" s="16">
        <v>2.4854266065531625E-2</v>
      </c>
      <c r="Q52" s="37">
        <v>0.2807691442803652</v>
      </c>
      <c r="R52" s="16">
        <v>4.6542476651781427E-2</v>
      </c>
      <c r="S52" s="37">
        <v>0.47511062070204552</v>
      </c>
      <c r="T52" s="37">
        <v>999</v>
      </c>
      <c r="U52" s="46"/>
      <c r="V52" s="37">
        <f t="shared" si="18"/>
        <v>999</v>
      </c>
      <c r="W52" s="37">
        <f t="shared" si="19"/>
        <v>0.50212302648226825</v>
      </c>
      <c r="X52" s="37">
        <f t="shared" si="20"/>
        <v>3.7427634341119127</v>
      </c>
      <c r="Y52" s="37">
        <f t="shared" si="21"/>
        <v>0.3394063881598855</v>
      </c>
      <c r="Z52" s="37"/>
      <c r="AA52" s="37">
        <f t="shared" si="22"/>
        <v>999</v>
      </c>
      <c r="AB52" s="37">
        <f t="shared" si="23"/>
        <v>7.0375418617092098</v>
      </c>
      <c r="AC52" s="37">
        <f t="shared" si="24"/>
        <v>999</v>
      </c>
      <c r="AD52" s="37">
        <f t="shared" si="25"/>
        <v>52.456973603793223</v>
      </c>
      <c r="AE52" s="37">
        <f t="shared" si="26"/>
        <v>4.756974961973925</v>
      </c>
      <c r="AF52" s="37">
        <f t="shared" si="27"/>
        <v>999</v>
      </c>
      <c r="AG52" s="37">
        <f t="shared" si="28"/>
        <v>999</v>
      </c>
      <c r="AH52" s="37">
        <f t="shared" si="29"/>
        <v>0.19964042553053599</v>
      </c>
      <c r="AI52" s="37">
        <f t="shared" si="30"/>
        <v>999</v>
      </c>
      <c r="AJ52" s="37">
        <f t="shared" si="31"/>
        <v>999</v>
      </c>
    </row>
    <row r="53" spans="1:36" s="13" customFormat="1" x14ac:dyDescent="0.15">
      <c r="A53" s="3"/>
      <c r="B53" s="13">
        <v>19</v>
      </c>
      <c r="C53" s="35">
        <v>40447</v>
      </c>
      <c r="D53" s="36">
        <f t="shared" si="17"/>
        <v>12</v>
      </c>
      <c r="E53" s="14"/>
      <c r="F53" s="14">
        <v>500</v>
      </c>
      <c r="G53" s="3"/>
      <c r="H53" s="37">
        <v>1.8227513227513228</v>
      </c>
      <c r="I53" s="37">
        <v>999</v>
      </c>
      <c r="J53" s="37">
        <v>999</v>
      </c>
      <c r="K53" s="37">
        <v>999</v>
      </c>
      <c r="L53" s="37">
        <v>0.44646638333723998</v>
      </c>
      <c r="M53" s="37">
        <v>4.111460682038385</v>
      </c>
      <c r="N53" s="37">
        <v>18.043067607643511</v>
      </c>
      <c r="O53" s="16">
        <v>2.9399054439367578E-2</v>
      </c>
      <c r="P53" s="16">
        <v>1.8540100446212213E-2</v>
      </c>
      <c r="Q53" s="37">
        <v>0.16397114275306582</v>
      </c>
      <c r="R53" s="16">
        <v>4.2051303352973281E-2</v>
      </c>
      <c r="S53" s="37">
        <v>0.62698766255414096</v>
      </c>
      <c r="T53" s="37">
        <v>999</v>
      </c>
      <c r="U53" s="46"/>
      <c r="V53" s="37">
        <f t="shared" si="18"/>
        <v>999</v>
      </c>
      <c r="W53" s="37">
        <f t="shared" si="19"/>
        <v>0.11306361609880901</v>
      </c>
      <c r="X53" s="37">
        <f t="shared" si="20"/>
        <v>0.81202816882319451</v>
      </c>
      <c r="Y53" s="37">
        <f t="shared" si="21"/>
        <v>0.10172464884899417</v>
      </c>
      <c r="Z53" s="37"/>
      <c r="AA53" s="37">
        <f t="shared" si="22"/>
        <v>999</v>
      </c>
      <c r="AB53" s="37">
        <f t="shared" si="23"/>
        <v>6.202909562460059</v>
      </c>
      <c r="AC53" s="37">
        <f t="shared" si="24"/>
        <v>999</v>
      </c>
      <c r="AD53" s="37">
        <f t="shared" si="25"/>
        <v>44.549586039937232</v>
      </c>
      <c r="AE53" s="37">
        <f t="shared" si="26"/>
        <v>5.5808297917154999</v>
      </c>
      <c r="AF53" s="37">
        <f t="shared" si="27"/>
        <v>999</v>
      </c>
      <c r="AG53" s="37">
        <f t="shared" si="28"/>
        <v>999</v>
      </c>
      <c r="AH53" s="37">
        <f t="shared" si="29"/>
        <v>0.20719654216219593</v>
      </c>
      <c r="AI53" s="37">
        <f t="shared" si="30"/>
        <v>999</v>
      </c>
      <c r="AJ53" s="37">
        <f t="shared" si="31"/>
        <v>999</v>
      </c>
    </row>
    <row r="54" spans="1:36" s="13" customFormat="1" x14ac:dyDescent="0.15">
      <c r="A54" s="3"/>
      <c r="B54" s="13">
        <v>20</v>
      </c>
      <c r="C54" s="35">
        <v>40459</v>
      </c>
      <c r="D54" s="36">
        <f t="shared" si="17"/>
        <v>12</v>
      </c>
      <c r="E54" s="14"/>
      <c r="F54" s="14">
        <v>500</v>
      </c>
      <c r="G54" s="3"/>
      <c r="H54" s="37">
        <v>1.4470899470899472</v>
      </c>
      <c r="I54" s="37">
        <v>999</v>
      </c>
      <c r="J54" s="37">
        <v>999</v>
      </c>
      <c r="K54" s="37">
        <v>999</v>
      </c>
      <c r="L54" s="37">
        <v>0.36059394666765426</v>
      </c>
      <c r="M54" s="37">
        <v>4.7135488405597856</v>
      </c>
      <c r="N54" s="37">
        <v>18.524065451694277</v>
      </c>
      <c r="O54" s="16">
        <v>2.3943181429605297E-2</v>
      </c>
      <c r="P54" s="16">
        <v>1.5641253626916141E-2</v>
      </c>
      <c r="Q54" s="37">
        <v>5.255348424763729E-2</v>
      </c>
      <c r="R54" s="16">
        <v>2.7021717306469972E-2</v>
      </c>
      <c r="S54" s="37">
        <v>0.5340554777149672</v>
      </c>
      <c r="T54" s="37">
        <v>999</v>
      </c>
      <c r="U54" s="46"/>
      <c r="V54" s="37">
        <f t="shared" si="18"/>
        <v>999</v>
      </c>
      <c r="W54" s="37">
        <f t="shared" si="19"/>
        <v>0.1208719806982321</v>
      </c>
      <c r="X54" s="37">
        <f t="shared" si="20"/>
        <v>0.66362707391952158</v>
      </c>
      <c r="Y54" s="37">
        <f t="shared" si="21"/>
        <v>6.5226484400531387E-2</v>
      </c>
      <c r="Z54" s="37"/>
      <c r="AA54" s="37">
        <f t="shared" si="22"/>
        <v>999</v>
      </c>
      <c r="AB54" s="37">
        <f t="shared" si="23"/>
        <v>8.3527621030953796</v>
      </c>
      <c r="AC54" s="37">
        <f t="shared" si="24"/>
        <v>999</v>
      </c>
      <c r="AD54" s="37">
        <f t="shared" si="25"/>
        <v>45.85942119590112</v>
      </c>
      <c r="AE54" s="37">
        <f t="shared" si="26"/>
        <v>4.5074243333456785</v>
      </c>
      <c r="AF54" s="37">
        <f t="shared" si="27"/>
        <v>999</v>
      </c>
      <c r="AG54" s="37">
        <f t="shared" si="28"/>
        <v>999</v>
      </c>
      <c r="AH54" s="37">
        <f t="shared" si="29"/>
        <v>0.2710393019890438</v>
      </c>
      <c r="AI54" s="37">
        <f t="shared" si="30"/>
        <v>999</v>
      </c>
      <c r="AJ54" s="37">
        <f t="shared" si="31"/>
        <v>999</v>
      </c>
    </row>
    <row r="55" spans="1:36" s="13" customFormat="1" x14ac:dyDescent="0.15">
      <c r="A55" s="3"/>
      <c r="B55" s="13">
        <v>21</v>
      </c>
      <c r="C55" s="35">
        <v>40471</v>
      </c>
      <c r="D55" s="36">
        <v>12</v>
      </c>
      <c r="E55" s="14"/>
      <c r="F55" s="14">
        <v>500</v>
      </c>
      <c r="G55" s="3"/>
      <c r="H55" s="37">
        <v>7.2195767195767182</v>
      </c>
      <c r="I55" s="37">
        <v>999</v>
      </c>
      <c r="J55" s="37">
        <v>999</v>
      </c>
      <c r="K55" s="37">
        <v>999</v>
      </c>
      <c r="L55" s="37">
        <v>0.65804462488142967</v>
      </c>
      <c r="M55" s="37">
        <v>5.7454079998181617</v>
      </c>
      <c r="N55" s="37">
        <v>18.54966907804862</v>
      </c>
      <c r="O55" s="16">
        <v>4.0903665708912761E-2</v>
      </c>
      <c r="P55" s="16">
        <v>3.5761543528157143E-2</v>
      </c>
      <c r="Q55" s="37">
        <v>0.40672102282561967</v>
      </c>
      <c r="R55" s="16">
        <v>5.6756726181315324E-2</v>
      </c>
      <c r="S55" s="37">
        <v>0.61667508283021411</v>
      </c>
      <c r="T55" s="37">
        <v>999</v>
      </c>
      <c r="U55" s="46"/>
      <c r="V55" s="37">
        <f>+IF(OR(H55=999,I55=999),999,I55/100*H55)</f>
        <v>999</v>
      </c>
      <c r="W55" s="37">
        <f>+IF(OR(H55=999, L55=999, M55=999),999,(M55-3.42*L55)/100*67.2/28*H55)</f>
        <v>0.60555996821923164</v>
      </c>
      <c r="X55" s="37">
        <f>+IF(OR(H55=999,L55=999,N55=999),999,(N55-L55*0.5)/100*100/40*H55)</f>
        <v>3.2886339301153416</v>
      </c>
      <c r="Y55" s="37">
        <f>+IF(OR(H55=999,L55=999),999,L55/100*100/8*H55)</f>
        <v>0.59385045677957049</v>
      </c>
      <c r="Z55" s="37"/>
      <c r="AA55" s="37">
        <f>+IF(I55=999,999,I55/0.35)</f>
        <v>999</v>
      </c>
      <c r="AB55" s="37">
        <f>+IF(OR(L55=999,M55=999),999,(M55-3.42*L55)*67.2/28)</f>
        <v>8.387748918536813</v>
      </c>
      <c r="AC55" s="37">
        <f>+IF(J55=999,999,J55*100/12)</f>
        <v>999</v>
      </c>
      <c r="AD55" s="37">
        <f>+IF(OR(L55=999,N55=999),999,(N55-L55*0.5)*100/40)</f>
        <v>45.55161691401976</v>
      </c>
      <c r="AE55" s="37">
        <f>+IF(L55=999,999,L55/0.08)</f>
        <v>8.22555781101787</v>
      </c>
      <c r="AF55" s="37">
        <f>+IF(OR(AA55=999,AC55=99),999,AA55+AB55+AC55+AE55)</f>
        <v>999</v>
      </c>
      <c r="AG55" s="37">
        <f>+IF(OR(AA55=999,AD55=999),999,AA55+AB55+AD55+AE55)</f>
        <v>999</v>
      </c>
      <c r="AH55" s="37">
        <f>+IF(OR(W55=999,X55=999),999,(W55/67.2)/(X55/100))</f>
        <v>0.27401374681326635</v>
      </c>
      <c r="AI55" s="37">
        <f>+IF(OR(I55=999,J55=999),999,I55/J55)</f>
        <v>999</v>
      </c>
      <c r="AJ55" s="37">
        <f>+IF(OR(I55=999,K55=999),999,(I55/12)/(K55/14))</f>
        <v>999</v>
      </c>
    </row>
    <row r="56" spans="1:36" s="19" customFormat="1" x14ac:dyDescent="0.15">
      <c r="A56" s="7" t="s">
        <v>230</v>
      </c>
      <c r="B56" s="8"/>
      <c r="C56" s="8"/>
      <c r="D56" s="9"/>
      <c r="E56" s="9"/>
      <c r="F56" s="8" t="s">
        <v>42</v>
      </c>
      <c r="H56" s="42"/>
      <c r="I56" s="42"/>
      <c r="J56" s="42"/>
      <c r="K56" s="42"/>
      <c r="L56" s="42"/>
      <c r="M56" s="42"/>
      <c r="N56" s="42"/>
      <c r="O56" s="34"/>
      <c r="P56" s="34"/>
      <c r="Q56" s="42"/>
      <c r="R56" s="34"/>
      <c r="S56" s="42"/>
      <c r="T56" s="42"/>
      <c r="U56" s="42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</row>
    <row r="57" spans="1:36" s="3" customFormat="1" x14ac:dyDescent="0.15">
      <c r="D57" s="4"/>
      <c r="E57" s="4"/>
      <c r="F57" s="4"/>
      <c r="H57" s="43"/>
      <c r="I57" s="43"/>
      <c r="J57" s="43"/>
      <c r="K57" s="43"/>
      <c r="L57" s="43"/>
      <c r="M57" s="43"/>
      <c r="N57" s="43"/>
      <c r="O57" s="31"/>
      <c r="P57" s="31"/>
      <c r="Q57" s="43"/>
      <c r="R57" s="31"/>
      <c r="S57" s="43"/>
      <c r="T57" s="43"/>
      <c r="U57" s="43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</row>
    <row r="58" spans="1:36" s="8" customFormat="1" x14ac:dyDescent="0.15">
      <c r="A58" s="7" t="s">
        <v>228</v>
      </c>
      <c r="D58" s="9"/>
      <c r="E58" s="9"/>
      <c r="F58" s="8" t="s">
        <v>41</v>
      </c>
      <c r="H58" s="32"/>
      <c r="I58" s="32"/>
      <c r="J58" s="32"/>
      <c r="K58" s="32"/>
      <c r="L58" s="32"/>
      <c r="M58" s="32"/>
      <c r="N58" s="32"/>
      <c r="O58" s="33"/>
      <c r="P58" s="33"/>
      <c r="Q58" s="32"/>
      <c r="R58" s="33"/>
      <c r="S58" s="32"/>
      <c r="T58" s="32"/>
      <c r="U58" s="32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</row>
    <row r="59" spans="1:36" s="3" customFormat="1" x14ac:dyDescent="0.15">
      <c r="B59" s="13">
        <v>1</v>
      </c>
      <c r="C59" s="35">
        <v>40231</v>
      </c>
      <c r="D59" s="36">
        <f t="shared" ref="D59:D78" si="38">+C60-C59</f>
        <v>12</v>
      </c>
      <c r="E59" s="14"/>
      <c r="F59" s="15">
        <v>4811</v>
      </c>
      <c r="H59" s="37">
        <v>62.41358024691359</v>
      </c>
      <c r="I59" s="37">
        <v>6.936100960498786</v>
      </c>
      <c r="J59" s="37">
        <v>6.625597456642943</v>
      </c>
      <c r="K59" s="37">
        <v>0.84006265917369738</v>
      </c>
      <c r="L59" s="37">
        <v>1.0686430102547151</v>
      </c>
      <c r="M59" s="37">
        <v>10.76237351084743</v>
      </c>
      <c r="N59" s="37">
        <v>22.619646360603838</v>
      </c>
      <c r="O59" s="16">
        <v>6.2297300459525598E-2</v>
      </c>
      <c r="P59" s="16">
        <v>4.4326876681580994E-2</v>
      </c>
      <c r="Q59" s="37">
        <v>0.64272132851894426</v>
      </c>
      <c r="R59" s="16">
        <v>0.10060674196171678</v>
      </c>
      <c r="S59" s="37">
        <v>0.27403287329916054</v>
      </c>
      <c r="T59" s="37">
        <v>999</v>
      </c>
      <c r="U59" s="46"/>
      <c r="V59" s="37">
        <f t="shared" ref="V59:V78" si="39">+IF(OR(H59=999,I59=999),999,I59/100*H59)</f>
        <v>4.3290689389878541</v>
      </c>
      <c r="W59" s="37">
        <f t="shared" ref="W59:W78" si="40">+IF(OR(H59=999, L59=999, M59=999),999,(M59-3.42*L59)/100*67.2/28*H59)</f>
        <v>10.646679904876182</v>
      </c>
      <c r="X59" s="37">
        <f t="shared" ref="X59:X78" si="41">+IF(OR(H59=999,L59=999,N59=999),999,(N59-L59*0.5)/100*100/40*H59)</f>
        <v>34.460604878660909</v>
      </c>
      <c r="Y59" s="37">
        <f t="shared" ref="Y59:Y78" si="42">+IF(OR(H59=999,L59=999),999,L59/100*100/8*H59)</f>
        <v>8.337229534479496</v>
      </c>
      <c r="Z59" s="37"/>
      <c r="AA59" s="37">
        <f t="shared" ref="AA59:AA78" si="43">+IF(I59=999,999,I59/0.35)</f>
        <v>19.817431315710817</v>
      </c>
      <c r="AB59" s="37">
        <f t="shared" ref="AB59:AB78" si="44">+IF(OR(L59=999,M59=999),999,(M59-3.42*L59)*67.2/28)</f>
        <v>17.058274597863132</v>
      </c>
      <c r="AC59" s="37">
        <f t="shared" ref="AC59:AC78" si="45">+IF(J59=999,999,J59*100/12)</f>
        <v>55.213312138691187</v>
      </c>
      <c r="AD59" s="37">
        <f t="shared" ref="AD59:AD78" si="46">+IF(OR(L59=999,N59=999),999,(N59-L59*0.5)*100/40)</f>
        <v>55.213312138691194</v>
      </c>
      <c r="AE59" s="37">
        <f t="shared" ref="AE59:AE78" si="47">+IF(L59=999,999,L59/0.08)</f>
        <v>13.358037628183938</v>
      </c>
      <c r="AF59" s="37">
        <f t="shared" ref="AF59:AF78" si="48">+IF(OR(AA59=999,AC59=99),999,AA59+AB59+AC59+AE59)</f>
        <v>105.44705568044908</v>
      </c>
      <c r="AG59" s="37">
        <f t="shared" ref="AG59:AG78" si="49">+IF(OR(AA59=999,AD59=999),999,AA59+AB59+AD59+AE59)</f>
        <v>105.44705568044908</v>
      </c>
      <c r="AH59" s="37">
        <f t="shared" ref="AH59:AH78" si="50">+IF(OR(W59=999,X59=999),999,(W59/67.2)/(X59/100))</f>
        <v>0.45975030687233126</v>
      </c>
      <c r="AI59" s="37">
        <f t="shared" ref="AI59:AI78" si="51">+IF(OR(I59=999,J59=999),999,I59/J59)</f>
        <v>1.0468642270961581</v>
      </c>
      <c r="AJ59" s="37">
        <f t="shared" ref="AJ59:AJ78" si="52">+IF(OR(I59=999,K59=999),999,(I59/12)/(K59/14))</f>
        <v>9.632755008070653</v>
      </c>
    </row>
    <row r="60" spans="1:36" s="3" customFormat="1" x14ac:dyDescent="0.15">
      <c r="B60" s="13">
        <v>2</v>
      </c>
      <c r="C60" s="35">
        <v>40243</v>
      </c>
      <c r="D60" s="36">
        <f t="shared" si="38"/>
        <v>12</v>
      </c>
      <c r="E60" s="14"/>
      <c r="F60" s="15">
        <v>4811</v>
      </c>
      <c r="H60" s="37">
        <v>67.546296296296291</v>
      </c>
      <c r="I60" s="37">
        <v>7.1159852156300261</v>
      </c>
      <c r="J60" s="37">
        <v>6.1994551062666279</v>
      </c>
      <c r="K60" s="37">
        <v>0.82783097806448425</v>
      </c>
      <c r="L60" s="37">
        <v>1.2926876828042013</v>
      </c>
      <c r="M60" s="37">
        <v>11.382516740556529</v>
      </c>
      <c r="N60" s="37">
        <v>21.311194195624189</v>
      </c>
      <c r="O60" s="16">
        <v>7.7599765264866172E-2</v>
      </c>
      <c r="P60" s="16">
        <v>5.9796472496359242E-2</v>
      </c>
      <c r="Q60" s="37">
        <v>0.78805855841900119</v>
      </c>
      <c r="R60" s="16">
        <v>0.11723746199067736</v>
      </c>
      <c r="S60" s="37">
        <v>0.29828803859733</v>
      </c>
      <c r="T60" s="37">
        <v>999</v>
      </c>
      <c r="U60" s="46"/>
      <c r="V60" s="37">
        <f t="shared" si="39"/>
        <v>4.8065844581500956</v>
      </c>
      <c r="W60" s="37">
        <f t="shared" si="40"/>
        <v>11.285405309521364</v>
      </c>
      <c r="X60" s="37">
        <f t="shared" si="41"/>
        <v>34.895852623622716</v>
      </c>
      <c r="Y60" s="37">
        <f t="shared" si="42"/>
        <v>10.914533155158157</v>
      </c>
      <c r="Z60" s="37"/>
      <c r="AA60" s="37">
        <f t="shared" si="43"/>
        <v>20.331386330371505</v>
      </c>
      <c r="AB60" s="37">
        <f t="shared" si="44"/>
        <v>16.707659676878787</v>
      </c>
      <c r="AC60" s="37">
        <f t="shared" si="45"/>
        <v>51.662125885555234</v>
      </c>
      <c r="AD60" s="37">
        <f t="shared" si="46"/>
        <v>51.662125885555227</v>
      </c>
      <c r="AE60" s="37">
        <f t="shared" si="47"/>
        <v>16.158596035052515</v>
      </c>
      <c r="AF60" s="37">
        <f t="shared" si="48"/>
        <v>104.85976792785803</v>
      </c>
      <c r="AG60" s="37">
        <f t="shared" si="49"/>
        <v>104.85976792785803</v>
      </c>
      <c r="AH60" s="37">
        <f t="shared" si="50"/>
        <v>0.4812536917268197</v>
      </c>
      <c r="AI60" s="37">
        <f t="shared" si="51"/>
        <v>1.1478404301108556</v>
      </c>
      <c r="AJ60" s="37">
        <f t="shared" si="52"/>
        <v>10.028596382052372</v>
      </c>
    </row>
    <row r="61" spans="1:36" s="3" customFormat="1" x14ac:dyDescent="0.15">
      <c r="B61" s="13">
        <v>3</v>
      </c>
      <c r="C61" s="35">
        <v>40255</v>
      </c>
      <c r="D61" s="36">
        <f t="shared" si="38"/>
        <v>12</v>
      </c>
      <c r="E61" s="14"/>
      <c r="F61" s="15">
        <v>4811</v>
      </c>
      <c r="H61" s="37">
        <v>58.324074074074083</v>
      </c>
      <c r="I61" s="37">
        <v>7.8022864350833512</v>
      </c>
      <c r="J61" s="37">
        <v>6.5356196623595633</v>
      </c>
      <c r="K61" s="37">
        <v>0.96922250169344215</v>
      </c>
      <c r="L61" s="37">
        <v>1.0881797848831982</v>
      </c>
      <c r="M61" s="37">
        <v>9.9667894301473616</v>
      </c>
      <c r="N61" s="37">
        <v>22.329488766973476</v>
      </c>
      <c r="O61" s="16">
        <v>6.9913814034458732E-2</v>
      </c>
      <c r="P61" s="16">
        <v>4.4876437348166556E-2</v>
      </c>
      <c r="Q61" s="37">
        <v>0.66795045237865014</v>
      </c>
      <c r="R61" s="16">
        <v>0.10693361372245802</v>
      </c>
      <c r="S61" s="37">
        <v>0.28812015159387322</v>
      </c>
      <c r="T61" s="37">
        <v>999</v>
      </c>
      <c r="U61" s="46"/>
      <c r="V61" s="37">
        <f t="shared" si="39"/>
        <v>4.5506113198694482</v>
      </c>
      <c r="W61" s="37">
        <f t="shared" si="40"/>
        <v>8.7419125667264783</v>
      </c>
      <c r="X61" s="37">
        <f t="shared" si="41"/>
        <v>31.765330442286189</v>
      </c>
      <c r="Y61" s="37">
        <f t="shared" si="42"/>
        <v>7.9333847974297065</v>
      </c>
      <c r="Z61" s="37"/>
      <c r="AA61" s="37">
        <f t="shared" si="43"/>
        <v>22.292246957381003</v>
      </c>
      <c r="AB61" s="37">
        <f t="shared" si="44"/>
        <v>14.988514958032379</v>
      </c>
      <c r="AC61" s="37">
        <f t="shared" si="45"/>
        <v>54.463497186329697</v>
      </c>
      <c r="AD61" s="37">
        <f t="shared" si="46"/>
        <v>54.463497186329697</v>
      </c>
      <c r="AE61" s="37">
        <f t="shared" si="47"/>
        <v>13.602247311039978</v>
      </c>
      <c r="AF61" s="37">
        <f t="shared" si="48"/>
        <v>105.34650641278304</v>
      </c>
      <c r="AG61" s="37">
        <f t="shared" si="49"/>
        <v>105.34650641278304</v>
      </c>
      <c r="AH61" s="37">
        <f t="shared" si="50"/>
        <v>0.40952819571721516</v>
      </c>
      <c r="AI61" s="37">
        <f t="shared" si="51"/>
        <v>1.1938097438593116</v>
      </c>
      <c r="AJ61" s="37">
        <f t="shared" si="52"/>
        <v>9.3917211906377602</v>
      </c>
    </row>
    <row r="62" spans="1:36" s="3" customFormat="1" x14ac:dyDescent="0.15">
      <c r="B62" s="13">
        <v>4</v>
      </c>
      <c r="C62" s="35">
        <v>40267</v>
      </c>
      <c r="D62" s="36">
        <f t="shared" si="38"/>
        <v>12</v>
      </c>
      <c r="E62" s="14"/>
      <c r="F62" s="15">
        <v>4811</v>
      </c>
      <c r="H62" s="37">
        <v>36.949074074074076</v>
      </c>
      <c r="I62" s="37">
        <v>7.5824879797748723</v>
      </c>
      <c r="J62" s="37">
        <v>6.2566067721664806</v>
      </c>
      <c r="K62" s="37">
        <v>0.87815617584060734</v>
      </c>
      <c r="L62" s="37">
        <v>1.336354488614222</v>
      </c>
      <c r="M62" s="37">
        <v>10.085645486075515</v>
      </c>
      <c r="N62" s="37">
        <v>21.523533151528714</v>
      </c>
      <c r="O62" s="16">
        <v>7.5442280445817758E-2</v>
      </c>
      <c r="P62" s="16">
        <v>6.3867621372014696E-2</v>
      </c>
      <c r="Q62" s="37">
        <v>0.78646783886398208</v>
      </c>
      <c r="R62" s="16">
        <v>0.13519308056557305</v>
      </c>
      <c r="S62" s="37">
        <v>0.31353685847534873</v>
      </c>
      <c r="T62" s="37">
        <v>999</v>
      </c>
      <c r="U62" s="46"/>
      <c r="V62" s="37">
        <f t="shared" si="39"/>
        <v>2.8016591003047808</v>
      </c>
      <c r="W62" s="37">
        <f t="shared" si="40"/>
        <v>4.8908571256170807</v>
      </c>
      <c r="X62" s="37">
        <f t="shared" si="41"/>
        <v>19.264652256427734</v>
      </c>
      <c r="Y62" s="37">
        <f t="shared" si="42"/>
        <v>6.1721326236285341</v>
      </c>
      <c r="Z62" s="37"/>
      <c r="AA62" s="37">
        <f t="shared" si="43"/>
        <v>21.664251370785351</v>
      </c>
      <c r="AB62" s="37">
        <f t="shared" si="44"/>
        <v>13.236751524035705</v>
      </c>
      <c r="AC62" s="37">
        <f t="shared" si="45"/>
        <v>52.138389768054004</v>
      </c>
      <c r="AD62" s="37">
        <f t="shared" si="46"/>
        <v>52.138389768054012</v>
      </c>
      <c r="AE62" s="37">
        <f t="shared" si="47"/>
        <v>16.704431107677774</v>
      </c>
      <c r="AF62" s="37">
        <f t="shared" si="48"/>
        <v>103.74382377055284</v>
      </c>
      <c r="AG62" s="37">
        <f t="shared" si="49"/>
        <v>103.74382377055284</v>
      </c>
      <c r="AH62" s="37">
        <f t="shared" si="50"/>
        <v>0.37779354135014737</v>
      </c>
      <c r="AI62" s="37">
        <f t="shared" si="51"/>
        <v>1.2119169792653084</v>
      </c>
      <c r="AJ62" s="37">
        <f t="shared" si="52"/>
        <v>10.073647740319124</v>
      </c>
    </row>
    <row r="63" spans="1:36" s="3" customFormat="1" x14ac:dyDescent="0.15">
      <c r="B63" s="13">
        <v>5</v>
      </c>
      <c r="C63" s="35">
        <v>40279</v>
      </c>
      <c r="D63" s="36">
        <f t="shared" si="38"/>
        <v>12</v>
      </c>
      <c r="E63" s="14"/>
      <c r="F63" s="15">
        <v>4811</v>
      </c>
      <c r="H63" s="37">
        <v>40.958333333333336</v>
      </c>
      <c r="I63" s="37">
        <v>5.9361976296779329</v>
      </c>
      <c r="J63" s="37">
        <v>6.4584308188536053</v>
      </c>
      <c r="K63" s="37">
        <v>0.71638307143528479</v>
      </c>
      <c r="L63" s="37">
        <v>1.3231644731236567</v>
      </c>
      <c r="M63" s="37">
        <v>11.052813305776404</v>
      </c>
      <c r="N63" s="37">
        <v>22.189684966073841</v>
      </c>
      <c r="O63" s="16">
        <v>7.3834889854185917E-2</v>
      </c>
      <c r="P63" s="16">
        <v>7.7844524441667784E-2</v>
      </c>
      <c r="Q63" s="37">
        <v>0.78344502671043736</v>
      </c>
      <c r="R63" s="16">
        <v>0.14950877838916149</v>
      </c>
      <c r="S63" s="37">
        <v>0.30632513208610962</v>
      </c>
      <c r="T63" s="37">
        <v>999</v>
      </c>
      <c r="U63" s="46"/>
      <c r="V63" s="37">
        <f t="shared" si="39"/>
        <v>2.4313676124889199</v>
      </c>
      <c r="W63" s="37">
        <f t="shared" si="40"/>
        <v>6.4166217639627083</v>
      </c>
      <c r="X63" s="37">
        <f t="shared" si="41"/>
        <v>22.043880190739905</v>
      </c>
      <c r="Y63" s="37">
        <f t="shared" si="42"/>
        <v>6.7743264431278885</v>
      </c>
      <c r="Z63" s="37"/>
      <c r="AA63" s="37">
        <f t="shared" si="43"/>
        <v>16.960564656222665</v>
      </c>
      <c r="AB63" s="37">
        <f t="shared" si="44"/>
        <v>15.666217938464396</v>
      </c>
      <c r="AC63" s="37">
        <f t="shared" si="45"/>
        <v>53.820256823780049</v>
      </c>
      <c r="AD63" s="37">
        <f t="shared" si="46"/>
        <v>53.820256823780042</v>
      </c>
      <c r="AE63" s="37">
        <f t="shared" si="47"/>
        <v>16.539555914045707</v>
      </c>
      <c r="AF63" s="37">
        <f t="shared" si="48"/>
        <v>102.98659533251282</v>
      </c>
      <c r="AG63" s="37">
        <f t="shared" si="49"/>
        <v>102.98659533251281</v>
      </c>
      <c r="AH63" s="37">
        <f t="shared" si="50"/>
        <v>0.43316077791160751</v>
      </c>
      <c r="AI63" s="37">
        <f t="shared" si="51"/>
        <v>0.91913930739164118</v>
      </c>
      <c r="AJ63" s="37">
        <f t="shared" si="52"/>
        <v>9.6674030660934598</v>
      </c>
    </row>
    <row r="64" spans="1:36" s="3" customFormat="1" x14ac:dyDescent="0.15">
      <c r="B64" s="13">
        <v>6</v>
      </c>
      <c r="C64" s="35">
        <v>40291</v>
      </c>
      <c r="D64" s="36">
        <f t="shared" si="38"/>
        <v>12</v>
      </c>
      <c r="E64" s="14"/>
      <c r="F64" s="15">
        <v>4811</v>
      </c>
      <c r="H64" s="37">
        <v>33.944444444444436</v>
      </c>
      <c r="I64" s="37">
        <v>5.7709971529750748</v>
      </c>
      <c r="J64" s="37">
        <v>5.9656491170301704</v>
      </c>
      <c r="K64" s="37">
        <v>0.6617401247672372</v>
      </c>
      <c r="L64" s="37">
        <v>1.4662512850711793</v>
      </c>
      <c r="M64" s="37">
        <v>12.197528525325342</v>
      </c>
      <c r="N64" s="37">
        <v>20.618622699302826</v>
      </c>
      <c r="O64" s="16">
        <v>8.0083452371240343E-2</v>
      </c>
      <c r="P64" s="16">
        <v>9.2792978996974584E-2</v>
      </c>
      <c r="Q64" s="37">
        <v>0.86872610752852575</v>
      </c>
      <c r="R64" s="16">
        <v>0.13477569927156222</v>
      </c>
      <c r="S64" s="37">
        <v>0.32110364531251934</v>
      </c>
      <c r="T64" s="37">
        <v>999</v>
      </c>
      <c r="U64" s="46"/>
      <c r="V64" s="37">
        <f t="shared" si="39"/>
        <v>1.9589329224820944</v>
      </c>
      <c r="W64" s="37">
        <f t="shared" si="40"/>
        <v>5.8517092248844609</v>
      </c>
      <c r="X64" s="37">
        <f t="shared" si="41"/>
        <v>16.875053752339969</v>
      </c>
      <c r="Y64" s="37">
        <f t="shared" si="42"/>
        <v>6.2213856609617384</v>
      </c>
      <c r="Z64" s="37"/>
      <c r="AA64" s="37">
        <f t="shared" si="43"/>
        <v>16.488563294214501</v>
      </c>
      <c r="AB64" s="37">
        <f t="shared" si="44"/>
        <v>17.239077912916581</v>
      </c>
      <c r="AC64" s="37">
        <f t="shared" si="45"/>
        <v>49.713742641918088</v>
      </c>
      <c r="AD64" s="37">
        <f t="shared" si="46"/>
        <v>49.713742641918088</v>
      </c>
      <c r="AE64" s="37">
        <f t="shared" si="47"/>
        <v>18.32814106338974</v>
      </c>
      <c r="AF64" s="37">
        <f t="shared" si="48"/>
        <v>101.76952491243891</v>
      </c>
      <c r="AG64" s="37">
        <f t="shared" si="49"/>
        <v>101.76952491243891</v>
      </c>
      <c r="AH64" s="37">
        <f t="shared" si="50"/>
        <v>0.51602209747397498</v>
      </c>
      <c r="AI64" s="37">
        <f t="shared" si="51"/>
        <v>0.96737120131664778</v>
      </c>
      <c r="AJ64" s="37">
        <f t="shared" si="52"/>
        <v>10.17443216726881</v>
      </c>
    </row>
    <row r="65" spans="1:36" s="3" customFormat="1" x14ac:dyDescent="0.15">
      <c r="B65" s="13">
        <v>7</v>
      </c>
      <c r="C65" s="35">
        <v>40303</v>
      </c>
      <c r="D65" s="36">
        <f t="shared" si="38"/>
        <v>12</v>
      </c>
      <c r="E65" s="14"/>
      <c r="F65" s="15">
        <v>4811</v>
      </c>
      <c r="H65" s="37">
        <v>24.638888888888886</v>
      </c>
      <c r="I65" s="37">
        <v>5.5135585096778241</v>
      </c>
      <c r="J65" s="37">
        <v>5.8586944660114275</v>
      </c>
      <c r="K65" s="37">
        <v>0.60097622922472416</v>
      </c>
      <c r="L65" s="37">
        <v>1.5165244451223183</v>
      </c>
      <c r="M65" s="37">
        <v>11.833404439289897</v>
      </c>
      <c r="N65" s="37">
        <v>20.287243775932584</v>
      </c>
      <c r="O65" s="16">
        <v>8.2956814271443746E-2</v>
      </c>
      <c r="P65" s="16">
        <v>9.4742163008873365E-2</v>
      </c>
      <c r="Q65" s="37">
        <v>0.89512457300725878</v>
      </c>
      <c r="R65" s="16">
        <v>0.1780286000289078</v>
      </c>
      <c r="S65" s="37">
        <v>0.32256228044534835</v>
      </c>
      <c r="T65" s="37">
        <v>999</v>
      </c>
      <c r="U65" s="46"/>
      <c r="V65" s="37">
        <f t="shared" si="39"/>
        <v>1.358479555023397</v>
      </c>
      <c r="W65" s="37">
        <f t="shared" si="40"/>
        <v>3.9305281149291864</v>
      </c>
      <c r="X65" s="37">
        <f t="shared" si="41"/>
        <v>12.029310165166979</v>
      </c>
      <c r="Y65" s="37">
        <f t="shared" si="42"/>
        <v>4.6706846625815839</v>
      </c>
      <c r="Z65" s="37"/>
      <c r="AA65" s="37">
        <f t="shared" si="43"/>
        <v>15.753024313365213</v>
      </c>
      <c r="AB65" s="37">
        <f t="shared" si="44"/>
        <v>15.952538008731764</v>
      </c>
      <c r="AC65" s="37">
        <f t="shared" si="45"/>
        <v>48.822453883428558</v>
      </c>
      <c r="AD65" s="37">
        <f t="shared" si="46"/>
        <v>48.822453883428558</v>
      </c>
      <c r="AE65" s="37">
        <f t="shared" si="47"/>
        <v>18.956555564028978</v>
      </c>
      <c r="AF65" s="37">
        <f t="shared" si="48"/>
        <v>99.484571769554506</v>
      </c>
      <c r="AG65" s="37">
        <f t="shared" si="49"/>
        <v>99.484571769554506</v>
      </c>
      <c r="AH65" s="37">
        <f t="shared" si="50"/>
        <v>0.48622905974794817</v>
      </c>
      <c r="AI65" s="37">
        <f t="shared" si="51"/>
        <v>0.94108995470989798</v>
      </c>
      <c r="AJ65" s="37">
        <f t="shared" si="52"/>
        <v>10.703393271070878</v>
      </c>
    </row>
    <row r="66" spans="1:36" s="3" customFormat="1" x14ac:dyDescent="0.15">
      <c r="B66" s="13">
        <v>8</v>
      </c>
      <c r="C66" s="35">
        <v>40315</v>
      </c>
      <c r="D66" s="36">
        <f t="shared" si="38"/>
        <v>12</v>
      </c>
      <c r="E66" s="14"/>
      <c r="F66" s="15">
        <v>4811</v>
      </c>
      <c r="H66" s="37">
        <v>22.123456790123456</v>
      </c>
      <c r="I66" s="37">
        <v>5.9178531293898553</v>
      </c>
      <c r="J66" s="37">
        <v>5.2806429383205069</v>
      </c>
      <c r="K66" s="37">
        <v>0.6503891180016802</v>
      </c>
      <c r="L66" s="37">
        <v>1.7187150869438717</v>
      </c>
      <c r="M66" s="37">
        <v>12.668814462822166</v>
      </c>
      <c r="N66" s="37">
        <v>18.461500671206963</v>
      </c>
      <c r="O66" s="16">
        <v>9.2724553734246304E-2</v>
      </c>
      <c r="P66" s="16">
        <v>0.10865381981211863</v>
      </c>
      <c r="Q66" s="37">
        <v>1.0320981948508066</v>
      </c>
      <c r="R66" s="16">
        <v>0.14023433294729401</v>
      </c>
      <c r="S66" s="37">
        <v>0.35281740892269625</v>
      </c>
      <c r="T66" s="37">
        <v>999</v>
      </c>
      <c r="U66" s="46"/>
      <c r="V66" s="37">
        <f t="shared" si="39"/>
        <v>1.3092336799835333</v>
      </c>
      <c r="W66" s="37">
        <f t="shared" si="40"/>
        <v>3.6056679961272975</v>
      </c>
      <c r="X66" s="37">
        <f t="shared" si="41"/>
        <v>9.7355063225003597</v>
      </c>
      <c r="Y66" s="37">
        <f t="shared" si="42"/>
        <v>4.7529898700670028</v>
      </c>
      <c r="Z66" s="37"/>
      <c r="AA66" s="37">
        <f t="shared" si="43"/>
        <v>16.908151798256732</v>
      </c>
      <c r="AB66" s="37">
        <f t="shared" si="44"/>
        <v>16.297941277137898</v>
      </c>
      <c r="AC66" s="37">
        <f t="shared" si="45"/>
        <v>44.005357819337554</v>
      </c>
      <c r="AD66" s="37">
        <f t="shared" si="46"/>
        <v>44.005357819337561</v>
      </c>
      <c r="AE66" s="37">
        <f t="shared" si="47"/>
        <v>21.483938586798395</v>
      </c>
      <c r="AF66" s="37">
        <f t="shared" si="48"/>
        <v>98.695389481530583</v>
      </c>
      <c r="AG66" s="37">
        <f t="shared" si="49"/>
        <v>98.695389481530583</v>
      </c>
      <c r="AH66" s="37">
        <f t="shared" si="50"/>
        <v>0.55113490736364656</v>
      </c>
      <c r="AI66" s="37">
        <f t="shared" si="51"/>
        <v>1.1206690546041751</v>
      </c>
      <c r="AJ66" s="37">
        <f t="shared" si="52"/>
        <v>10.615432812746304</v>
      </c>
    </row>
    <row r="67" spans="1:36" s="3" customFormat="1" x14ac:dyDescent="0.15">
      <c r="B67" s="13">
        <v>9</v>
      </c>
      <c r="C67" s="35">
        <v>40327</v>
      </c>
      <c r="D67" s="36">
        <f t="shared" si="38"/>
        <v>12</v>
      </c>
      <c r="E67" s="14"/>
      <c r="F67" s="15">
        <v>4811</v>
      </c>
      <c r="H67" s="37">
        <v>40.296296296296298</v>
      </c>
      <c r="I67" s="37">
        <v>5.956327222962849</v>
      </c>
      <c r="J67" s="37">
        <v>5.5119387048867159</v>
      </c>
      <c r="K67" s="37">
        <v>0.68969196477183614</v>
      </c>
      <c r="L67" s="37">
        <v>1.9568661241662002</v>
      </c>
      <c r="M67" s="37">
        <v>13.106931768155395</v>
      </c>
      <c r="N67" s="37">
        <v>19.351562078372151</v>
      </c>
      <c r="O67" s="16">
        <v>0.11281400769137989</v>
      </c>
      <c r="P67" s="16">
        <v>0.10748514697555417</v>
      </c>
      <c r="Q67" s="37">
        <v>1.245894191745742</v>
      </c>
      <c r="R67" s="16">
        <v>9.412294937824485E-2</v>
      </c>
      <c r="S67" s="37">
        <v>0.40104022971269615</v>
      </c>
      <c r="T67" s="37">
        <v>999</v>
      </c>
      <c r="U67" s="46"/>
      <c r="V67" s="37">
        <f t="shared" si="39"/>
        <v>2.4001792661420667</v>
      </c>
      <c r="W67" s="37">
        <f t="shared" si="40"/>
        <v>6.2034855025560942</v>
      </c>
      <c r="X67" s="37">
        <f t="shared" si="41"/>
        <v>18.509226268261564</v>
      </c>
      <c r="Y67" s="37">
        <f t="shared" si="42"/>
        <v>9.8568071439482665</v>
      </c>
      <c r="Z67" s="37"/>
      <c r="AA67" s="37">
        <f t="shared" si="43"/>
        <v>17.018077779893854</v>
      </c>
      <c r="AB67" s="37">
        <f t="shared" si="44"/>
        <v>15.394679096416779</v>
      </c>
      <c r="AC67" s="37">
        <f t="shared" si="45"/>
        <v>45.932822540722633</v>
      </c>
      <c r="AD67" s="37">
        <f t="shared" si="46"/>
        <v>45.932822540722626</v>
      </c>
      <c r="AE67" s="37">
        <f t="shared" si="47"/>
        <v>24.460826552077503</v>
      </c>
      <c r="AF67" s="37">
        <f t="shared" si="48"/>
        <v>102.80640596911077</v>
      </c>
      <c r="AG67" s="37">
        <f t="shared" si="49"/>
        <v>102.80640596911077</v>
      </c>
      <c r="AH67" s="37">
        <f t="shared" si="50"/>
        <v>0.49874463157738491</v>
      </c>
      <c r="AI67" s="37">
        <f t="shared" si="51"/>
        <v>1.0806229063618127</v>
      </c>
      <c r="AJ67" s="37">
        <f t="shared" si="52"/>
        <v>10.075582697398648</v>
      </c>
    </row>
    <row r="68" spans="1:36" s="3" customFormat="1" x14ac:dyDescent="0.15">
      <c r="B68" s="25">
        <v>10</v>
      </c>
      <c r="C68" s="35">
        <v>40339</v>
      </c>
      <c r="D68" s="36">
        <f t="shared" si="38"/>
        <v>12</v>
      </c>
      <c r="E68" s="14"/>
      <c r="F68" s="15">
        <v>4811</v>
      </c>
      <c r="H68" s="37">
        <v>26.287037037037042</v>
      </c>
      <c r="I68" s="37">
        <v>5.9753184181178156</v>
      </c>
      <c r="J68" s="37">
        <v>5.7319008411253698</v>
      </c>
      <c r="K68" s="37">
        <v>0.67749179522608927</v>
      </c>
      <c r="L68" s="37">
        <v>1.5819962868188704</v>
      </c>
      <c r="M68" s="37">
        <v>12.10476528105524</v>
      </c>
      <c r="N68" s="37">
        <v>19.897334280494</v>
      </c>
      <c r="O68" s="16">
        <v>8.7249299599839625E-2</v>
      </c>
      <c r="P68" s="16">
        <v>8.9329982276217607E-2</v>
      </c>
      <c r="Q68" s="37">
        <v>0.93191235680578832</v>
      </c>
      <c r="R68" s="16">
        <v>0.1300453377487196</v>
      </c>
      <c r="S68" s="37">
        <v>0.35304383381183113</v>
      </c>
      <c r="T68" s="37">
        <v>999</v>
      </c>
      <c r="U68" s="46"/>
      <c r="V68" s="37">
        <f t="shared" si="39"/>
        <v>1.5707341656515261</v>
      </c>
      <c r="W68" s="37">
        <f t="shared" si="40"/>
        <v>4.2233834501338725</v>
      </c>
      <c r="X68" s="37">
        <f t="shared" si="41"/>
        <v>12.556224141940531</v>
      </c>
      <c r="Y68" s="37">
        <f t="shared" si="42"/>
        <v>5.1982493730078403</v>
      </c>
      <c r="Z68" s="37"/>
      <c r="AA68" s="37">
        <f t="shared" si="43"/>
        <v>17.072338337479476</v>
      </c>
      <c r="AB68" s="37">
        <f t="shared" si="44"/>
        <v>16.066411152323287</v>
      </c>
      <c r="AC68" s="37">
        <f t="shared" si="45"/>
        <v>47.765840342711414</v>
      </c>
      <c r="AD68" s="37">
        <f t="shared" si="46"/>
        <v>47.765840342711414</v>
      </c>
      <c r="AE68" s="37">
        <f t="shared" si="47"/>
        <v>19.774953585235881</v>
      </c>
      <c r="AF68" s="37">
        <f t="shared" si="48"/>
        <v>100.67954341775005</v>
      </c>
      <c r="AG68" s="37">
        <f t="shared" si="49"/>
        <v>100.67954341775005</v>
      </c>
      <c r="AH68" s="37">
        <f t="shared" si="50"/>
        <v>0.50053238376032638</v>
      </c>
      <c r="AI68" s="37">
        <f t="shared" si="51"/>
        <v>1.0424671646874921</v>
      </c>
      <c r="AJ68" s="37">
        <f t="shared" si="52"/>
        <v>10.289725824371134</v>
      </c>
    </row>
    <row r="69" spans="1:36" s="3" customFormat="1" x14ac:dyDescent="0.15">
      <c r="B69" s="25">
        <v>11</v>
      </c>
      <c r="C69" s="35">
        <v>40351</v>
      </c>
      <c r="D69" s="36">
        <f t="shared" si="38"/>
        <v>12</v>
      </c>
      <c r="E69" s="14"/>
      <c r="F69" s="15">
        <v>4811</v>
      </c>
      <c r="H69" s="37">
        <v>19.191358024691358</v>
      </c>
      <c r="I69" s="37">
        <v>6.2858280246728109</v>
      </c>
      <c r="J69" s="37">
        <v>5.6046628069141748</v>
      </c>
      <c r="K69" s="37">
        <v>0.71880082076064522</v>
      </c>
      <c r="L69" s="37">
        <v>1.7165162504393421</v>
      </c>
      <c r="M69" s="37">
        <v>12.066495416777659</v>
      </c>
      <c r="N69" s="37">
        <v>19.540467481600253</v>
      </c>
      <c r="O69" s="16">
        <v>9.4440731417678045E-2</v>
      </c>
      <c r="P69" s="16">
        <v>0.10140611546759928</v>
      </c>
      <c r="Q69" s="37">
        <v>1.0234556528916201</v>
      </c>
      <c r="R69" s="16">
        <v>0.17743059526469462</v>
      </c>
      <c r="S69" s="37">
        <v>0.36725666523724493</v>
      </c>
      <c r="T69" s="37">
        <v>999</v>
      </c>
      <c r="U69" s="46"/>
      <c r="V69" s="37">
        <f t="shared" si="39"/>
        <v>1.2063357610313439</v>
      </c>
      <c r="W69" s="37">
        <f t="shared" si="40"/>
        <v>2.8538362360615284</v>
      </c>
      <c r="X69" s="37">
        <f t="shared" si="41"/>
        <v>8.9634242112634617</v>
      </c>
      <c r="Y69" s="37">
        <f t="shared" si="42"/>
        <v>4.1177847396727731</v>
      </c>
      <c r="Z69" s="37"/>
      <c r="AA69" s="37">
        <f t="shared" si="43"/>
        <v>17.959508641922319</v>
      </c>
      <c r="AB69" s="37">
        <f t="shared" si="44"/>
        <v>14.870423616660263</v>
      </c>
      <c r="AC69" s="37">
        <f t="shared" si="45"/>
        <v>46.705523390951463</v>
      </c>
      <c r="AD69" s="37">
        <f t="shared" si="46"/>
        <v>46.705523390951456</v>
      </c>
      <c r="AE69" s="37">
        <f t="shared" si="47"/>
        <v>21.456453130491777</v>
      </c>
      <c r="AF69" s="37">
        <f t="shared" si="48"/>
        <v>100.99190878002582</v>
      </c>
      <c r="AG69" s="37">
        <f t="shared" si="49"/>
        <v>100.99190878002582</v>
      </c>
      <c r="AH69" s="37">
        <f t="shared" si="50"/>
        <v>0.47378992816721577</v>
      </c>
      <c r="AI69" s="37">
        <f t="shared" si="51"/>
        <v>1.1215354502537278</v>
      </c>
      <c r="AJ69" s="37">
        <f t="shared" si="52"/>
        <v>10.202361790606428</v>
      </c>
    </row>
    <row r="70" spans="1:36" s="3" customFormat="1" x14ac:dyDescent="0.15">
      <c r="B70" s="25">
        <v>12</v>
      </c>
      <c r="C70" s="35">
        <v>40363</v>
      </c>
      <c r="D70" s="36">
        <f t="shared" si="38"/>
        <v>12</v>
      </c>
      <c r="E70" s="14"/>
      <c r="F70" s="15">
        <v>4811</v>
      </c>
      <c r="H70" s="37">
        <v>17.419753086419753</v>
      </c>
      <c r="I70" s="37">
        <v>6.1467265338729664</v>
      </c>
      <c r="J70" s="37">
        <v>5.6127685290756233</v>
      </c>
      <c r="K70" s="37">
        <v>0.66622289085440745</v>
      </c>
      <c r="L70" s="37">
        <v>1.7731023083222806</v>
      </c>
      <c r="M70" s="37">
        <v>11.720895712083252</v>
      </c>
      <c r="N70" s="37">
        <v>19.595779584413215</v>
      </c>
      <c r="O70" s="16">
        <v>9.7472539242291933E-2</v>
      </c>
      <c r="P70" s="16">
        <v>0.10515973132341663</v>
      </c>
      <c r="Q70" s="37">
        <v>1.0630392922399912</v>
      </c>
      <c r="R70" s="16">
        <v>999</v>
      </c>
      <c r="S70" s="37">
        <v>0.3705671780763542</v>
      </c>
      <c r="T70" s="37">
        <v>999</v>
      </c>
      <c r="U70" s="46"/>
      <c r="V70" s="37">
        <f t="shared" si="39"/>
        <v>1.0707445850981179</v>
      </c>
      <c r="W70" s="37">
        <f t="shared" si="40"/>
        <v>2.3649973003446827</v>
      </c>
      <c r="X70" s="37">
        <f t="shared" si="41"/>
        <v>8.1477534923103949</v>
      </c>
      <c r="Y70" s="37">
        <f t="shared" si="42"/>
        <v>3.8608755509918793</v>
      </c>
      <c r="Z70" s="37"/>
      <c r="AA70" s="37">
        <f t="shared" si="43"/>
        <v>17.562075811065618</v>
      </c>
      <c r="AB70" s="37">
        <f t="shared" si="44"/>
        <v>13.576525962290527</v>
      </c>
      <c r="AC70" s="37">
        <f t="shared" si="45"/>
        <v>46.773071075630192</v>
      </c>
      <c r="AD70" s="37">
        <f t="shared" si="46"/>
        <v>46.773071075630192</v>
      </c>
      <c r="AE70" s="37">
        <f t="shared" si="47"/>
        <v>22.163778854028507</v>
      </c>
      <c r="AF70" s="37">
        <f t="shared" si="48"/>
        <v>100.07545170301485</v>
      </c>
      <c r="AG70" s="37">
        <f t="shared" si="49"/>
        <v>100.07545170301485</v>
      </c>
      <c r="AH70" s="37">
        <f t="shared" si="50"/>
        <v>0.43194007085173408</v>
      </c>
      <c r="AI70" s="37">
        <f t="shared" si="51"/>
        <v>1.0951327320967006</v>
      </c>
      <c r="AJ70" s="37">
        <f t="shared" si="52"/>
        <v>10.76393659633691</v>
      </c>
    </row>
    <row r="71" spans="1:36" s="3" customFormat="1" x14ac:dyDescent="0.15">
      <c r="B71" s="25">
        <v>13</v>
      </c>
      <c r="C71" s="35">
        <v>40375</v>
      </c>
      <c r="D71" s="36">
        <f t="shared" si="38"/>
        <v>12</v>
      </c>
      <c r="E71" s="14"/>
      <c r="F71" s="15">
        <v>4811</v>
      </c>
      <c r="H71" s="37">
        <v>18.910052910052915</v>
      </c>
      <c r="I71" s="37">
        <v>6.5973239249034634</v>
      </c>
      <c r="J71" s="37">
        <v>5.3265558925790035</v>
      </c>
      <c r="K71" s="37">
        <v>0.70348595473193565</v>
      </c>
      <c r="L71" s="37">
        <v>1.6875203691486114</v>
      </c>
      <c r="M71" s="37">
        <v>11.703187524764683</v>
      </c>
      <c r="N71" s="37">
        <v>18.598946493170985</v>
      </c>
      <c r="O71" s="16">
        <v>9.2631053778983785E-2</v>
      </c>
      <c r="P71" s="16">
        <v>9.9528791044550716E-2</v>
      </c>
      <c r="Q71" s="37">
        <v>1.0009487725954609</v>
      </c>
      <c r="R71" s="16">
        <v>0.16797316731265705</v>
      </c>
      <c r="S71" s="37">
        <v>0.35124074650956066</v>
      </c>
      <c r="T71" s="37">
        <v>999</v>
      </c>
      <c r="U71" s="46"/>
      <c r="V71" s="37">
        <f t="shared" si="39"/>
        <v>1.2475574448468245</v>
      </c>
      <c r="W71" s="37">
        <f t="shared" si="40"/>
        <v>2.6921264431461553</v>
      </c>
      <c r="X71" s="37">
        <f t="shared" si="41"/>
        <v>8.3937878130852575</v>
      </c>
      <c r="Y71" s="37">
        <f t="shared" si="42"/>
        <v>3.9888874334240336</v>
      </c>
      <c r="Z71" s="37"/>
      <c r="AA71" s="37">
        <f t="shared" si="43"/>
        <v>18.849496928295611</v>
      </c>
      <c r="AB71" s="37">
        <f t="shared" si="44"/>
        <v>14.236482869463439</v>
      </c>
      <c r="AC71" s="37">
        <f t="shared" si="45"/>
        <v>44.3879657714917</v>
      </c>
      <c r="AD71" s="37">
        <f t="shared" si="46"/>
        <v>44.387965771491693</v>
      </c>
      <c r="AE71" s="37">
        <f t="shared" si="47"/>
        <v>21.09400461435764</v>
      </c>
      <c r="AF71" s="37">
        <f t="shared" si="48"/>
        <v>98.567950183608403</v>
      </c>
      <c r="AG71" s="37">
        <f t="shared" si="49"/>
        <v>98.567950183608389</v>
      </c>
      <c r="AH71" s="37">
        <f t="shared" si="50"/>
        <v>0.47727445935085533</v>
      </c>
      <c r="AI71" s="37">
        <f t="shared" si="51"/>
        <v>1.2385721764592583</v>
      </c>
      <c r="AJ71" s="37">
        <f t="shared" si="52"/>
        <v>10.941054132801103</v>
      </c>
    </row>
    <row r="72" spans="1:36" s="3" customFormat="1" x14ac:dyDescent="0.15">
      <c r="B72" s="25">
        <v>14</v>
      </c>
      <c r="C72" s="35">
        <v>40387</v>
      </c>
      <c r="D72" s="36">
        <f t="shared" si="38"/>
        <v>12</v>
      </c>
      <c r="E72" s="14"/>
      <c r="F72" s="15">
        <v>4811</v>
      </c>
      <c r="H72" s="37">
        <v>35.659259259259258</v>
      </c>
      <c r="I72" s="37">
        <v>6.8956652727464327</v>
      </c>
      <c r="J72" s="37">
        <v>5.3825742327758039</v>
      </c>
      <c r="K72" s="37">
        <v>0.81239186292576338</v>
      </c>
      <c r="L72" s="37">
        <v>1.6220747225507737</v>
      </c>
      <c r="M72" s="37">
        <v>12.393948386856017</v>
      </c>
      <c r="N72" s="37">
        <v>18.752951470528068</v>
      </c>
      <c r="O72" s="16">
        <v>8.6075318626079783E-2</v>
      </c>
      <c r="P72" s="16">
        <v>9.3087097251950301E-2</v>
      </c>
      <c r="Q72" s="37">
        <v>0.93923969298356225</v>
      </c>
      <c r="R72" s="16">
        <v>0.1143127886965552</v>
      </c>
      <c r="S72" s="37">
        <v>0.34509209699732479</v>
      </c>
      <c r="T72" s="37">
        <v>999</v>
      </c>
      <c r="U72" s="46"/>
      <c r="V72" s="37">
        <f t="shared" si="39"/>
        <v>2.4589431572593576</v>
      </c>
      <c r="W72" s="37">
        <f t="shared" si="40"/>
        <v>5.8593464802161126</v>
      </c>
      <c r="X72" s="37">
        <f t="shared" si="41"/>
        <v>15.994884170730074</v>
      </c>
      <c r="Y72" s="37">
        <f t="shared" si="42"/>
        <v>7.2302478836661344</v>
      </c>
      <c r="Z72" s="37"/>
      <c r="AA72" s="37">
        <f t="shared" si="43"/>
        <v>19.701900779275523</v>
      </c>
      <c r="AB72" s="37">
        <f t="shared" si="44"/>
        <v>16.431486805757693</v>
      </c>
      <c r="AC72" s="37">
        <f t="shared" si="45"/>
        <v>44.854785273131704</v>
      </c>
      <c r="AD72" s="37">
        <f t="shared" si="46"/>
        <v>44.854785273131704</v>
      </c>
      <c r="AE72" s="37">
        <f t="shared" si="47"/>
        <v>20.27593403188467</v>
      </c>
      <c r="AF72" s="37">
        <f t="shared" si="48"/>
        <v>101.26410689004959</v>
      </c>
      <c r="AG72" s="37">
        <f t="shared" si="49"/>
        <v>101.26410689004959</v>
      </c>
      <c r="AH72" s="37">
        <f t="shared" si="50"/>
        <v>0.5451283987111053</v>
      </c>
      <c r="AI72" s="37">
        <f t="shared" si="51"/>
        <v>1.2811091820633052</v>
      </c>
      <c r="AJ72" s="37">
        <f t="shared" si="52"/>
        <v>9.902786063404136</v>
      </c>
    </row>
    <row r="73" spans="1:36" s="3" customFormat="1" x14ac:dyDescent="0.15">
      <c r="B73" s="25">
        <v>15</v>
      </c>
      <c r="C73" s="35">
        <v>40399</v>
      </c>
      <c r="D73" s="36">
        <f t="shared" si="38"/>
        <v>12</v>
      </c>
      <c r="E73" s="14"/>
      <c r="F73" s="15">
        <v>4811</v>
      </c>
      <c r="H73" s="37">
        <v>25.336419753086428</v>
      </c>
      <c r="I73" s="37">
        <v>5.9315350090717516</v>
      </c>
      <c r="J73" s="37">
        <v>5.1703672863812109</v>
      </c>
      <c r="K73" s="37">
        <v>0.71945931396345497</v>
      </c>
      <c r="L73" s="37">
        <v>1.9154215986333494</v>
      </c>
      <c r="M73" s="37">
        <v>13.792048941638608</v>
      </c>
      <c r="N73" s="37">
        <v>18.192268420587382</v>
      </c>
      <c r="O73" s="16">
        <v>0.10399423514866837</v>
      </c>
      <c r="P73" s="16">
        <v>0.11452607452396629</v>
      </c>
      <c r="Q73" s="37">
        <v>1.1384921683623408</v>
      </c>
      <c r="R73" s="16">
        <v>999</v>
      </c>
      <c r="S73" s="37">
        <v>0.38455747419088415</v>
      </c>
      <c r="T73" s="37">
        <v>999</v>
      </c>
      <c r="U73" s="46"/>
      <c r="V73" s="37">
        <f t="shared" si="39"/>
        <v>1.502838607699692</v>
      </c>
      <c r="W73" s="37">
        <f t="shared" si="40"/>
        <v>4.4032510942986489</v>
      </c>
      <c r="X73" s="37">
        <f t="shared" si="41"/>
        <v>10.916549653781734</v>
      </c>
      <c r="Y73" s="37">
        <f t="shared" si="42"/>
        <v>6.0662407033877974</v>
      </c>
      <c r="Z73" s="37"/>
      <c r="AA73" s="37">
        <f t="shared" si="43"/>
        <v>16.947242883062149</v>
      </c>
      <c r="AB73" s="37">
        <f t="shared" si="44"/>
        <v>17.379136978350129</v>
      </c>
      <c r="AC73" s="37">
        <f t="shared" si="45"/>
        <v>43.086394053176754</v>
      </c>
      <c r="AD73" s="37">
        <f t="shared" si="46"/>
        <v>43.086394053176761</v>
      </c>
      <c r="AE73" s="37">
        <f t="shared" si="47"/>
        <v>23.942769982916868</v>
      </c>
      <c r="AF73" s="37">
        <f t="shared" si="48"/>
        <v>101.3555438975059</v>
      </c>
      <c r="AG73" s="37">
        <f t="shared" si="49"/>
        <v>101.35554389750591</v>
      </c>
      <c r="AH73" s="37">
        <f t="shared" si="50"/>
        <v>0.60023150110378953</v>
      </c>
      <c r="AI73" s="37">
        <f t="shared" si="51"/>
        <v>1.1472173407671564</v>
      </c>
      <c r="AJ73" s="37">
        <f t="shared" si="52"/>
        <v>9.6185066242701893</v>
      </c>
    </row>
    <row r="74" spans="1:36" s="3" customFormat="1" x14ac:dyDescent="0.15">
      <c r="B74" s="25">
        <v>16</v>
      </c>
      <c r="C74" s="35">
        <v>40411</v>
      </c>
      <c r="D74" s="36">
        <f t="shared" si="38"/>
        <v>12</v>
      </c>
      <c r="E74" s="14"/>
      <c r="F74" s="15">
        <v>4811</v>
      </c>
      <c r="H74" s="37">
        <v>23.552469135802472</v>
      </c>
      <c r="I74" s="37">
        <v>6.4033520655831957</v>
      </c>
      <c r="J74" s="37">
        <v>4.9514539429248234</v>
      </c>
      <c r="K74" s="37">
        <v>0.73551452940475992</v>
      </c>
      <c r="L74" s="37">
        <v>1.8641734590991006</v>
      </c>
      <c r="M74" s="37">
        <v>13.617131536655096</v>
      </c>
      <c r="N74" s="37">
        <v>17.436933205965627</v>
      </c>
      <c r="O74" s="16">
        <v>0.10135958430044752</v>
      </c>
      <c r="P74" s="16">
        <v>0.12074811293262738</v>
      </c>
      <c r="Q74" s="37">
        <v>1.1267884671022426</v>
      </c>
      <c r="R74" s="16">
        <v>0.18066324456186178</v>
      </c>
      <c r="S74" s="37">
        <v>0.39276494172879939</v>
      </c>
      <c r="T74" s="37">
        <v>999</v>
      </c>
      <c r="U74" s="46"/>
      <c r="V74" s="37">
        <f t="shared" si="39"/>
        <v>1.5081475189032523</v>
      </c>
      <c r="W74" s="37">
        <f t="shared" si="40"/>
        <v>4.0934144101612988</v>
      </c>
      <c r="X74" s="37">
        <f t="shared" si="41"/>
        <v>9.7182471806736963</v>
      </c>
      <c r="Y74" s="37">
        <f t="shared" si="42"/>
        <v>5.4882359824017124</v>
      </c>
      <c r="Z74" s="37"/>
      <c r="AA74" s="37">
        <f t="shared" si="43"/>
        <v>18.295291615951989</v>
      </c>
      <c r="AB74" s="37">
        <f t="shared" si="44"/>
        <v>17.379979935686812</v>
      </c>
      <c r="AC74" s="37">
        <f t="shared" si="45"/>
        <v>41.262116191040199</v>
      </c>
      <c r="AD74" s="37">
        <f t="shared" si="46"/>
        <v>41.262116191040192</v>
      </c>
      <c r="AE74" s="37">
        <f t="shared" si="47"/>
        <v>23.302168238738759</v>
      </c>
      <c r="AF74" s="37">
        <f t="shared" si="48"/>
        <v>100.23955598141775</v>
      </c>
      <c r="AG74" s="37">
        <f t="shared" si="49"/>
        <v>100.23955598141775</v>
      </c>
      <c r="AH74" s="37">
        <f t="shared" si="50"/>
        <v>0.62679929601144224</v>
      </c>
      <c r="AI74" s="37">
        <f t="shared" si="51"/>
        <v>1.2932266238148096</v>
      </c>
      <c r="AJ74" s="37">
        <f t="shared" si="52"/>
        <v>10.156940632964627</v>
      </c>
    </row>
    <row r="75" spans="1:36" s="3" customFormat="1" x14ac:dyDescent="0.15">
      <c r="B75" s="25">
        <v>17</v>
      </c>
      <c r="C75" s="35">
        <v>40423</v>
      </c>
      <c r="D75" s="36">
        <f t="shared" si="38"/>
        <v>12</v>
      </c>
      <c r="E75" s="14"/>
      <c r="F75" s="15">
        <v>4811</v>
      </c>
      <c r="H75" s="37">
        <v>23.396825396825395</v>
      </c>
      <c r="I75" s="37">
        <v>6.1553646922685195</v>
      </c>
      <c r="J75" s="37">
        <v>4.7131358022986936</v>
      </c>
      <c r="K75" s="37">
        <v>0.6540425909802432</v>
      </c>
      <c r="L75" s="37">
        <v>2.0875355608491315</v>
      </c>
      <c r="M75" s="37">
        <v>14.309151146416147</v>
      </c>
      <c r="N75" s="37">
        <v>16.754220454753543</v>
      </c>
      <c r="O75" s="16">
        <v>0.11233948557419116</v>
      </c>
      <c r="P75" s="16">
        <v>0.1303625320724619</v>
      </c>
      <c r="Q75" s="37">
        <v>1.2529485594610621</v>
      </c>
      <c r="R75" s="16">
        <v>0.18093266461577739</v>
      </c>
      <c r="S75" s="37">
        <v>0.41383093428711676</v>
      </c>
      <c r="T75" s="37">
        <v>999</v>
      </c>
      <c r="U75" s="46"/>
      <c r="V75" s="37">
        <f t="shared" si="39"/>
        <v>1.4401599295879044</v>
      </c>
      <c r="W75" s="37">
        <f t="shared" si="40"/>
        <v>4.0260019141836425</v>
      </c>
      <c r="X75" s="37">
        <f t="shared" si="41"/>
        <v>9.1893679531590902</v>
      </c>
      <c r="Y75" s="37">
        <f t="shared" si="42"/>
        <v>6.1052131283563877</v>
      </c>
      <c r="Z75" s="37"/>
      <c r="AA75" s="37">
        <f t="shared" si="43"/>
        <v>17.586756263624341</v>
      </c>
      <c r="AB75" s="37">
        <f t="shared" si="44"/>
        <v>17.20747086794908</v>
      </c>
      <c r="AC75" s="37">
        <f t="shared" si="45"/>
        <v>39.276131685822442</v>
      </c>
      <c r="AD75" s="37">
        <f t="shared" si="46"/>
        <v>39.276131685822442</v>
      </c>
      <c r="AE75" s="37">
        <f t="shared" si="47"/>
        <v>26.094194510614145</v>
      </c>
      <c r="AF75" s="37">
        <f t="shared" si="48"/>
        <v>100.16455332801</v>
      </c>
      <c r="AG75" s="37">
        <f t="shared" si="49"/>
        <v>100.16455332801</v>
      </c>
      <c r="AH75" s="37">
        <f t="shared" si="50"/>
        <v>0.65195716480145949</v>
      </c>
      <c r="AI75" s="37">
        <f t="shared" si="51"/>
        <v>1.3060019805214229</v>
      </c>
      <c r="AJ75" s="37">
        <f t="shared" si="52"/>
        <v>10.979803007757841</v>
      </c>
    </row>
    <row r="76" spans="1:36" s="3" customFormat="1" x14ac:dyDescent="0.15">
      <c r="B76" s="25">
        <v>18</v>
      </c>
      <c r="C76" s="35">
        <v>40435</v>
      </c>
      <c r="D76" s="36">
        <f t="shared" si="38"/>
        <v>12</v>
      </c>
      <c r="E76" s="14"/>
      <c r="F76" s="15">
        <v>4811</v>
      </c>
      <c r="H76" s="37">
        <v>28.544973544973544</v>
      </c>
      <c r="I76" s="37">
        <v>5.9715576173957574</v>
      </c>
      <c r="J76" s="37">
        <v>4.282128345991068</v>
      </c>
      <c r="K76" s="37">
        <v>0.62625145626022072</v>
      </c>
      <c r="L76" s="37">
        <v>2.3775965276554665</v>
      </c>
      <c r="M76" s="37">
        <v>15.713038258771494</v>
      </c>
      <c r="N76" s="37">
        <v>15.46255941713129</v>
      </c>
      <c r="O76" s="16">
        <v>0.12455332871866159</v>
      </c>
      <c r="P76" s="16">
        <v>0.12868717474325342</v>
      </c>
      <c r="Q76" s="37">
        <v>1.3771091648187097</v>
      </c>
      <c r="R76" s="16">
        <v>0.20198220563714786</v>
      </c>
      <c r="S76" s="37">
        <v>0.42977748742381305</v>
      </c>
      <c r="T76" s="37">
        <v>999</v>
      </c>
      <c r="U76" s="46"/>
      <c r="V76" s="37">
        <f t="shared" si="39"/>
        <v>1.7045795421084715</v>
      </c>
      <c r="W76" s="37">
        <f t="shared" si="40"/>
        <v>5.1940375408195525</v>
      </c>
      <c r="X76" s="37">
        <f t="shared" si="41"/>
        <v>10.186103362708028</v>
      </c>
      <c r="Y76" s="37">
        <f t="shared" si="42"/>
        <v>8.4835537478182808</v>
      </c>
      <c r="Z76" s="37"/>
      <c r="AA76" s="37">
        <f t="shared" si="43"/>
        <v>17.061593192559307</v>
      </c>
      <c r="AB76" s="37">
        <f t="shared" si="44"/>
        <v>18.19597952205552</v>
      </c>
      <c r="AC76" s="37">
        <f t="shared" si="45"/>
        <v>35.684402883258898</v>
      </c>
      <c r="AD76" s="37">
        <f t="shared" si="46"/>
        <v>35.684402883258898</v>
      </c>
      <c r="AE76" s="37">
        <f t="shared" si="47"/>
        <v>29.719956595693329</v>
      </c>
      <c r="AF76" s="37">
        <f t="shared" si="48"/>
        <v>100.66193219356705</v>
      </c>
      <c r="AG76" s="37">
        <f t="shared" si="49"/>
        <v>100.66193219356705</v>
      </c>
      <c r="AH76" s="37">
        <f t="shared" si="50"/>
        <v>0.75880071659970105</v>
      </c>
      <c r="AI76" s="37">
        <f t="shared" si="51"/>
        <v>1.3945302744104657</v>
      </c>
      <c r="AJ76" s="37">
        <f t="shared" si="52"/>
        <v>11.124632367162418</v>
      </c>
    </row>
    <row r="77" spans="1:36" s="3" customFormat="1" x14ac:dyDescent="0.15">
      <c r="B77" s="25">
        <v>19</v>
      </c>
      <c r="C77" s="35">
        <v>40447</v>
      </c>
      <c r="D77" s="36">
        <f t="shared" si="38"/>
        <v>12</v>
      </c>
      <c r="E77" s="14"/>
      <c r="F77" s="15">
        <v>4811</v>
      </c>
      <c r="H77" s="37">
        <v>25.788359788359788</v>
      </c>
      <c r="I77" s="37">
        <v>6.4773487260643776</v>
      </c>
      <c r="J77" s="37">
        <v>4.5639648588554191</v>
      </c>
      <c r="K77" s="37">
        <v>0.6246997391467447</v>
      </c>
      <c r="L77" s="37">
        <v>2.1328086763363223</v>
      </c>
      <c r="M77" s="37">
        <v>14.443204888406951</v>
      </c>
      <c r="N77" s="37">
        <v>16.27962053435289</v>
      </c>
      <c r="O77" s="16">
        <v>0.11427356994790927</v>
      </c>
      <c r="P77" s="16">
        <v>0.13101221302244048</v>
      </c>
      <c r="Q77" s="37">
        <v>1.2487036334045225</v>
      </c>
      <c r="R77" s="16">
        <v>0.20585295892153127</v>
      </c>
      <c r="S77" s="37">
        <v>0.41406828406857477</v>
      </c>
      <c r="T77" s="37">
        <v>999</v>
      </c>
      <c r="U77" s="46"/>
      <c r="V77" s="37">
        <f t="shared" si="39"/>
        <v>1.670401994224221</v>
      </c>
      <c r="W77" s="37">
        <f t="shared" si="40"/>
        <v>4.4246631334033291</v>
      </c>
      <c r="X77" s="37">
        <f t="shared" si="41"/>
        <v>9.8080973201328536</v>
      </c>
      <c r="Y77" s="37">
        <f t="shared" si="42"/>
        <v>6.8752046881370603</v>
      </c>
      <c r="Z77" s="37"/>
      <c r="AA77" s="37">
        <f t="shared" si="43"/>
        <v>18.506710645898224</v>
      </c>
      <c r="AB77" s="37">
        <f t="shared" si="44"/>
        <v>17.157598116808149</v>
      </c>
      <c r="AC77" s="37">
        <f t="shared" si="45"/>
        <v>38.033040490461822</v>
      </c>
      <c r="AD77" s="37">
        <f t="shared" si="46"/>
        <v>38.033040490461829</v>
      </c>
      <c r="AE77" s="37">
        <f t="shared" si="47"/>
        <v>26.660108454204028</v>
      </c>
      <c r="AF77" s="37">
        <f t="shared" si="48"/>
        <v>100.35745770737222</v>
      </c>
      <c r="AG77" s="37">
        <f t="shared" si="49"/>
        <v>100.35745770737222</v>
      </c>
      <c r="AH77" s="37">
        <f t="shared" si="50"/>
        <v>0.67131472334369768</v>
      </c>
      <c r="AI77" s="37">
        <f t="shared" si="51"/>
        <v>1.4192372041376342</v>
      </c>
      <c r="AJ77" s="37">
        <f t="shared" si="52"/>
        <v>12.096862498128813</v>
      </c>
    </row>
    <row r="78" spans="1:36" s="3" customFormat="1" x14ac:dyDescent="0.15">
      <c r="B78" s="25">
        <v>20</v>
      </c>
      <c r="C78" s="35">
        <v>40459</v>
      </c>
      <c r="D78" s="36">
        <f t="shared" si="38"/>
        <v>12</v>
      </c>
      <c r="E78" s="14"/>
      <c r="F78" s="15">
        <v>4811</v>
      </c>
      <c r="H78" s="37">
        <v>15.518518518518519</v>
      </c>
      <c r="I78" s="37">
        <v>6.7255132884648923</v>
      </c>
      <c r="J78" s="37">
        <v>4.9823992092958616</v>
      </c>
      <c r="K78" s="37">
        <v>0.6666437474206699</v>
      </c>
      <c r="L78" s="37">
        <v>2.0114399700097736</v>
      </c>
      <c r="M78" s="37">
        <v>14.277687232077012</v>
      </c>
      <c r="N78" s="37">
        <v>17.613717349324428</v>
      </c>
      <c r="O78" s="16">
        <v>0.1090598219013197</v>
      </c>
      <c r="P78" s="16">
        <v>0.12540849762412384</v>
      </c>
      <c r="Q78" s="37">
        <v>1.2036674833917065</v>
      </c>
      <c r="R78" s="16">
        <v>0.12436109589899269</v>
      </c>
      <c r="S78" s="37">
        <v>0.4101308599230542</v>
      </c>
      <c r="T78" s="37">
        <v>999</v>
      </c>
      <c r="U78" s="46"/>
      <c r="V78" s="37">
        <f t="shared" si="39"/>
        <v>1.0437000251358481</v>
      </c>
      <c r="W78" s="37">
        <f t="shared" si="40"/>
        <v>2.7555535129028117</v>
      </c>
      <c r="X78" s="37">
        <f t="shared" si="41"/>
        <v>6.4432878663424882</v>
      </c>
      <c r="Y78" s="37">
        <f t="shared" si="42"/>
        <v>3.9018210529356256</v>
      </c>
      <c r="Z78" s="37"/>
      <c r="AA78" s="37">
        <f t="shared" si="43"/>
        <v>19.215752252756836</v>
      </c>
      <c r="AB78" s="37">
        <f t="shared" si="44"/>
        <v>17.756550083144607</v>
      </c>
      <c r="AC78" s="37">
        <f t="shared" si="45"/>
        <v>41.519993410798847</v>
      </c>
      <c r="AD78" s="37">
        <f t="shared" si="46"/>
        <v>41.519993410798847</v>
      </c>
      <c r="AE78" s="37">
        <f t="shared" si="47"/>
        <v>25.142999625122169</v>
      </c>
      <c r="AF78" s="37">
        <f t="shared" si="48"/>
        <v>103.63529537182247</v>
      </c>
      <c r="AG78" s="37">
        <f t="shared" si="49"/>
        <v>103.63529537182247</v>
      </c>
      <c r="AH78" s="37">
        <f t="shared" si="50"/>
        <v>0.63640274125994156</v>
      </c>
      <c r="AI78" s="37">
        <f t="shared" si="51"/>
        <v>1.3498543585019909</v>
      </c>
      <c r="AJ78" s="37">
        <f t="shared" si="52"/>
        <v>11.770052895920134</v>
      </c>
    </row>
    <row r="79" spans="1:36" s="3" customFormat="1" x14ac:dyDescent="0.15">
      <c r="B79" s="25">
        <v>21</v>
      </c>
      <c r="C79" s="35">
        <v>40471</v>
      </c>
      <c r="D79" s="36">
        <v>12</v>
      </c>
      <c r="E79" s="14"/>
      <c r="F79" s="15">
        <v>4811</v>
      </c>
      <c r="H79" s="37">
        <v>17.793650793650794</v>
      </c>
      <c r="I79" s="37">
        <v>6.662791846625411</v>
      </c>
      <c r="J79" s="37">
        <v>5.5228389570658125</v>
      </c>
      <c r="K79" s="37">
        <v>0.67726684479482169</v>
      </c>
      <c r="L79" s="37">
        <v>1.887324496822655</v>
      </c>
      <c r="M79" s="37">
        <v>13.123681118824557</v>
      </c>
      <c r="N79" s="37">
        <v>19.353125438630705</v>
      </c>
      <c r="O79" s="16">
        <v>0.10196097230533899</v>
      </c>
      <c r="P79" s="16">
        <v>0.12585928459942727</v>
      </c>
      <c r="Q79" s="37">
        <v>1.128873125153441</v>
      </c>
      <c r="R79" s="16">
        <v>0.12653271721943982</v>
      </c>
      <c r="S79" s="37">
        <v>0.38362933440040198</v>
      </c>
      <c r="T79" s="37">
        <v>999</v>
      </c>
      <c r="U79" s="46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</row>
    <row r="80" spans="1:36" s="8" customFormat="1" x14ac:dyDescent="0.15">
      <c r="A80" s="7" t="s">
        <v>230</v>
      </c>
      <c r="D80" s="9"/>
      <c r="E80" s="9"/>
      <c r="F80" s="8" t="s">
        <v>42</v>
      </c>
      <c r="H80" s="10"/>
      <c r="I80" s="10"/>
      <c r="J80" s="10"/>
      <c r="K80" s="10"/>
      <c r="V80" s="10"/>
      <c r="W80" s="10"/>
      <c r="X80" s="10"/>
      <c r="Y80" s="10"/>
      <c r="AA80" s="10"/>
      <c r="AB80" s="10"/>
      <c r="AC80" s="10"/>
      <c r="AD80" s="10"/>
      <c r="AE80" s="10"/>
      <c r="AF80" s="11"/>
      <c r="AG80" s="11"/>
      <c r="AH80" s="12"/>
    </row>
    <row r="81" spans="8:13" s="25" customFormat="1" x14ac:dyDescent="0.15">
      <c r="H81" s="44"/>
      <c r="I81" s="44"/>
      <c r="J81" s="44"/>
      <c r="K81" s="44"/>
    </row>
    <row r="82" spans="8:13" s="25" customFormat="1" x14ac:dyDescent="0.15">
      <c r="H82" s="44"/>
      <c r="I82" s="44"/>
      <c r="J82" s="44"/>
      <c r="K82" s="44"/>
    </row>
    <row r="83" spans="8:13" x14ac:dyDescent="0.15">
      <c r="H83" s="50"/>
      <c r="I83" s="51" t="s">
        <v>78</v>
      </c>
      <c r="J83" s="51"/>
      <c r="K83" s="51"/>
      <c r="L83" s="51"/>
      <c r="M83" s="52"/>
    </row>
    <row r="84" spans="8:13" x14ac:dyDescent="0.15">
      <c r="H84" s="53"/>
      <c r="I84" s="54" t="s">
        <v>79</v>
      </c>
      <c r="J84" s="54"/>
      <c r="K84" s="49"/>
      <c r="L84" s="49" t="s">
        <v>80</v>
      </c>
      <c r="M84" s="55"/>
    </row>
    <row r="85" spans="8:13" x14ac:dyDescent="0.15">
      <c r="H85" s="53"/>
      <c r="I85" s="54" t="s">
        <v>81</v>
      </c>
      <c r="J85" s="54"/>
      <c r="K85" s="49"/>
      <c r="L85" s="49" t="s">
        <v>82</v>
      </c>
      <c r="M85" s="56"/>
    </row>
    <row r="86" spans="8:13" x14ac:dyDescent="0.15">
      <c r="H86" s="53"/>
      <c r="I86" s="54" t="s">
        <v>83</v>
      </c>
      <c r="J86" s="54"/>
      <c r="K86" s="49"/>
      <c r="L86" s="49" t="s">
        <v>84</v>
      </c>
      <c r="M86" s="56"/>
    </row>
    <row r="87" spans="8:13" x14ac:dyDescent="0.15">
      <c r="H87" s="53"/>
      <c r="I87" s="54" t="s">
        <v>85</v>
      </c>
      <c r="J87" s="54"/>
      <c r="K87" s="49"/>
      <c r="L87" s="49" t="s">
        <v>86</v>
      </c>
      <c r="M87" s="55"/>
    </row>
    <row r="88" spans="8:13" x14ac:dyDescent="0.15">
      <c r="H88" s="53"/>
      <c r="I88" s="54" t="s">
        <v>87</v>
      </c>
      <c r="J88" s="49"/>
      <c r="K88" s="49"/>
      <c r="L88" s="49" t="s">
        <v>88</v>
      </c>
      <c r="M88" s="55"/>
    </row>
    <row r="89" spans="8:13" x14ac:dyDescent="0.15">
      <c r="H89" s="53"/>
      <c r="I89" s="54" t="s">
        <v>89</v>
      </c>
      <c r="J89" s="49"/>
      <c r="K89" s="49"/>
      <c r="L89" s="49" t="s">
        <v>90</v>
      </c>
      <c r="M89" s="56"/>
    </row>
    <row r="90" spans="8:13" x14ac:dyDescent="0.15">
      <c r="H90" s="53"/>
      <c r="I90" s="54" t="s">
        <v>91</v>
      </c>
      <c r="J90" s="49"/>
      <c r="K90" s="49"/>
      <c r="L90" s="49" t="s">
        <v>92</v>
      </c>
      <c r="M90" s="56"/>
    </row>
    <row r="91" spans="8:13" x14ac:dyDescent="0.15">
      <c r="H91" s="53"/>
      <c r="I91" s="54" t="s">
        <v>93</v>
      </c>
      <c r="J91" s="49"/>
      <c r="K91" s="49"/>
      <c r="L91" s="49" t="s">
        <v>94</v>
      </c>
      <c r="M91" s="56"/>
    </row>
    <row r="92" spans="8:13" x14ac:dyDescent="0.15">
      <c r="H92" s="53"/>
      <c r="I92" s="54" t="s">
        <v>95</v>
      </c>
      <c r="J92" s="49"/>
      <c r="K92" s="49"/>
      <c r="L92" s="49" t="s">
        <v>96</v>
      </c>
      <c r="M92" s="56"/>
    </row>
    <row r="93" spans="8:13" x14ac:dyDescent="0.15">
      <c r="H93" s="53"/>
      <c r="I93" s="54" t="s">
        <v>97</v>
      </c>
      <c r="J93" s="49"/>
      <c r="K93" s="49"/>
      <c r="L93" s="49" t="s">
        <v>98</v>
      </c>
      <c r="M93" s="56"/>
    </row>
    <row r="94" spans="8:13" x14ac:dyDescent="0.15">
      <c r="H94" s="53"/>
      <c r="I94" s="54" t="s">
        <v>99</v>
      </c>
      <c r="J94" s="49"/>
      <c r="K94" s="49"/>
      <c r="L94" s="49" t="s">
        <v>100</v>
      </c>
      <c r="M94" s="56"/>
    </row>
    <row r="95" spans="8:13" x14ac:dyDescent="0.15">
      <c r="H95" s="53"/>
      <c r="I95" s="54" t="s">
        <v>101</v>
      </c>
      <c r="J95" s="49"/>
      <c r="K95" s="49"/>
      <c r="L95" s="49" t="s">
        <v>102</v>
      </c>
      <c r="M95" s="56"/>
    </row>
    <row r="96" spans="8:13" x14ac:dyDescent="0.15">
      <c r="H96" s="53"/>
      <c r="I96" s="54" t="s">
        <v>103</v>
      </c>
      <c r="J96" s="49"/>
      <c r="K96" s="49"/>
      <c r="L96" s="49" t="s">
        <v>104</v>
      </c>
      <c r="M96" s="55"/>
    </row>
    <row r="97" spans="8:13" x14ac:dyDescent="0.15">
      <c r="H97" s="53"/>
      <c r="I97" s="54" t="s">
        <v>105</v>
      </c>
      <c r="J97" s="49"/>
      <c r="K97" s="49"/>
      <c r="L97" s="49" t="s">
        <v>106</v>
      </c>
      <c r="M97" s="56"/>
    </row>
    <row r="98" spans="8:13" x14ac:dyDescent="0.15">
      <c r="H98" s="57"/>
      <c r="I98" s="58"/>
      <c r="J98" s="58"/>
      <c r="K98" s="58"/>
      <c r="L98" s="58"/>
      <c r="M98" s="59"/>
    </row>
  </sheetData>
  <phoneticPr fontId="1"/>
  <pageMargins left="0.7" right="0.7" top="0.75" bottom="0.75" header="0.3" footer="0.3"/>
  <pageSetup paperSize="9" scale="38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8"/>
  <sheetViews>
    <sheetView workbookViewId="0">
      <selection activeCell="A81" sqref="A81"/>
    </sheetView>
  </sheetViews>
  <sheetFormatPr defaultColWidth="12.796875" defaultRowHeight="12" x14ac:dyDescent="0.15"/>
  <cols>
    <col min="1" max="1" width="23.296875" style="25" bestFit="1" customWidth="1"/>
    <col min="2" max="2" width="3.296875" style="25" bestFit="1" customWidth="1"/>
    <col min="3" max="4" width="12.796875" style="25"/>
    <col min="5" max="5" width="3.796875" style="25" customWidth="1"/>
    <col min="6" max="6" width="12.796875" style="25"/>
    <col min="7" max="7" width="3" style="25" customWidth="1"/>
    <col min="8" max="8" width="12.796875" style="25"/>
    <col min="9" max="20" width="13.296875" style="25" customWidth="1"/>
    <col min="21" max="21" width="3.796875" style="25" customWidth="1"/>
    <col min="22" max="25" width="12.796875" style="25"/>
    <col min="26" max="26" width="5" style="25" customWidth="1"/>
    <col min="27" max="16384" width="12.796875" style="25"/>
  </cols>
  <sheetData>
    <row r="1" spans="1:36" s="3" customFormat="1" ht="12.6" thickBot="1" x14ac:dyDescent="0.2">
      <c r="A1" s="1"/>
      <c r="B1" s="1"/>
      <c r="C1" s="1"/>
      <c r="D1" s="2"/>
      <c r="E1" s="2"/>
      <c r="F1" s="2"/>
      <c r="G1" s="1"/>
      <c r="H1" s="26" t="s">
        <v>49</v>
      </c>
      <c r="I1" s="1" t="s">
        <v>50</v>
      </c>
      <c r="J1" s="1" t="s">
        <v>51</v>
      </c>
      <c r="K1" s="1" t="s">
        <v>52</v>
      </c>
      <c r="L1" s="1" t="s">
        <v>53</v>
      </c>
      <c r="M1" s="1" t="s">
        <v>54</v>
      </c>
      <c r="N1" s="1" t="s">
        <v>55</v>
      </c>
      <c r="O1" s="1" t="s">
        <v>56</v>
      </c>
      <c r="P1" s="1" t="s">
        <v>57</v>
      </c>
      <c r="Q1" s="1" t="s">
        <v>58</v>
      </c>
      <c r="R1" s="1" t="s">
        <v>59</v>
      </c>
      <c r="S1" s="1" t="s">
        <v>60</v>
      </c>
      <c r="T1" s="1" t="s">
        <v>61</v>
      </c>
      <c r="U1" s="1"/>
      <c r="V1" s="1" t="s">
        <v>62</v>
      </c>
      <c r="W1" s="1" t="s">
        <v>63</v>
      </c>
      <c r="X1" s="1" t="s">
        <v>64</v>
      </c>
      <c r="Y1" s="1" t="s">
        <v>65</v>
      </c>
      <c r="Z1" s="1"/>
      <c r="AA1" s="1" t="s">
        <v>66</v>
      </c>
      <c r="AB1" s="1" t="s">
        <v>68</v>
      </c>
      <c r="AC1" s="1" t="s">
        <v>69</v>
      </c>
      <c r="AD1" s="1" t="s">
        <v>70</v>
      </c>
      <c r="AE1" s="1" t="s">
        <v>71</v>
      </c>
      <c r="AF1" s="1" t="s">
        <v>72</v>
      </c>
      <c r="AG1" s="1" t="s">
        <v>73</v>
      </c>
      <c r="AH1" s="1" t="s">
        <v>74</v>
      </c>
      <c r="AI1" s="1" t="s">
        <v>75</v>
      </c>
      <c r="AJ1" s="1" t="s">
        <v>77</v>
      </c>
    </row>
    <row r="2" spans="1:36" s="3" customFormat="1" x14ac:dyDescent="0.15">
      <c r="D2" s="4"/>
      <c r="E2" s="4"/>
      <c r="F2" s="4"/>
      <c r="H2" s="4" t="s">
        <v>0</v>
      </c>
      <c r="I2" s="3" t="s">
        <v>1</v>
      </c>
      <c r="V2" s="3" t="s">
        <v>2</v>
      </c>
      <c r="X2" s="3" t="s">
        <v>3</v>
      </c>
      <c r="AA2" s="3" t="s">
        <v>4</v>
      </c>
      <c r="AC2" s="3" t="s">
        <v>5</v>
      </c>
      <c r="AD2" s="3" t="s">
        <v>3</v>
      </c>
    </row>
    <row r="3" spans="1:36" s="3" customFormat="1" x14ac:dyDescent="0.15">
      <c r="A3" s="3" t="s">
        <v>6</v>
      </c>
      <c r="B3" s="3" t="s">
        <v>226</v>
      </c>
      <c r="C3" s="4" t="s">
        <v>7</v>
      </c>
      <c r="D3" s="4" t="s">
        <v>48</v>
      </c>
      <c r="E3" s="4"/>
      <c r="F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/>
      <c r="V3" s="3" t="s">
        <v>22</v>
      </c>
      <c r="W3" s="3" t="s">
        <v>23</v>
      </c>
      <c r="X3" s="3" t="s">
        <v>24</v>
      </c>
      <c r="Y3" s="3" t="s">
        <v>25</v>
      </c>
      <c r="AA3" s="3" t="s">
        <v>26</v>
      </c>
      <c r="AB3" s="3" t="s">
        <v>27</v>
      </c>
      <c r="AC3" s="3" t="s">
        <v>28</v>
      </c>
      <c r="AD3" s="3" t="s">
        <v>29</v>
      </c>
      <c r="AE3" s="3" t="s">
        <v>30</v>
      </c>
      <c r="AF3" s="3" t="s">
        <v>31</v>
      </c>
      <c r="AG3" s="3" t="s">
        <v>32</v>
      </c>
      <c r="AH3" s="3" t="s">
        <v>33</v>
      </c>
      <c r="AI3" s="3" t="s">
        <v>34</v>
      </c>
      <c r="AJ3" s="3" t="s">
        <v>35</v>
      </c>
    </row>
    <row r="4" spans="1:36" s="3" customFormat="1" x14ac:dyDescent="0.15">
      <c r="A4" s="5"/>
      <c r="B4" s="5"/>
      <c r="C4" s="5"/>
      <c r="D4" s="6" t="s">
        <v>36</v>
      </c>
      <c r="E4" s="6"/>
      <c r="F4" s="6" t="s">
        <v>37</v>
      </c>
      <c r="G4" s="5"/>
      <c r="H4" s="5" t="s">
        <v>38</v>
      </c>
      <c r="I4" s="6" t="s">
        <v>39</v>
      </c>
      <c r="J4" s="6" t="s">
        <v>39</v>
      </c>
      <c r="K4" s="6" t="s">
        <v>39</v>
      </c>
      <c r="L4" s="6" t="s">
        <v>40</v>
      </c>
      <c r="M4" s="6" t="s">
        <v>40</v>
      </c>
      <c r="N4" s="6" t="s">
        <v>40</v>
      </c>
      <c r="O4" s="6" t="s">
        <v>40</v>
      </c>
      <c r="P4" s="6" t="s">
        <v>40</v>
      </c>
      <c r="Q4" s="6" t="s">
        <v>40</v>
      </c>
      <c r="R4" s="6" t="s">
        <v>40</v>
      </c>
      <c r="S4" s="6" t="s">
        <v>39</v>
      </c>
      <c r="T4" s="6" t="s">
        <v>39</v>
      </c>
      <c r="U4" s="6"/>
      <c r="V4" s="5" t="s">
        <v>38</v>
      </c>
      <c r="W4" s="5" t="s">
        <v>38</v>
      </c>
      <c r="X4" s="5" t="s">
        <v>38</v>
      </c>
      <c r="Y4" s="5" t="s">
        <v>38</v>
      </c>
      <c r="Z4" s="5"/>
      <c r="AA4" s="5" t="s">
        <v>39</v>
      </c>
      <c r="AB4" s="5" t="s">
        <v>39</v>
      </c>
      <c r="AC4" s="5" t="s">
        <v>39</v>
      </c>
      <c r="AD4" s="5" t="s">
        <v>39</v>
      </c>
      <c r="AE4" s="5" t="s">
        <v>39</v>
      </c>
      <c r="AF4" s="5" t="s">
        <v>39</v>
      </c>
      <c r="AG4" s="5" t="s">
        <v>39</v>
      </c>
      <c r="AH4" s="5"/>
      <c r="AI4" s="5"/>
      <c r="AJ4" s="5"/>
    </row>
    <row r="5" spans="1:36" s="19" customFormat="1" x14ac:dyDescent="0.15">
      <c r="A5" s="18" t="s">
        <v>231</v>
      </c>
      <c r="D5" s="20"/>
      <c r="E5" s="20"/>
      <c r="F5" s="19" t="s">
        <v>47</v>
      </c>
    </row>
    <row r="6" spans="1:36" s="3" customFormat="1" x14ac:dyDescent="0.15">
      <c r="B6" s="21">
        <v>1</v>
      </c>
      <c r="C6" s="22">
        <v>40495</v>
      </c>
      <c r="D6" s="36">
        <f>+C7-C6</f>
        <v>12</v>
      </c>
      <c r="E6" s="15"/>
      <c r="F6" s="15">
        <v>200</v>
      </c>
      <c r="H6" s="29">
        <v>12.04166666666667</v>
      </c>
      <c r="I6" s="37">
        <v>999</v>
      </c>
      <c r="J6" s="37">
        <v>999</v>
      </c>
      <c r="K6" s="37">
        <v>999</v>
      </c>
      <c r="L6" s="37">
        <v>2.9250897504393417E-2</v>
      </c>
      <c r="M6" s="37">
        <v>0.36174343999945063</v>
      </c>
      <c r="N6" s="37">
        <v>19.291835007416335</v>
      </c>
      <c r="O6" s="16">
        <v>5.1467755120377448E-3</v>
      </c>
      <c r="P6" s="16">
        <v>1.1556344807770822E-3</v>
      </c>
      <c r="Q6" s="37">
        <v>6.0978071866018023E-2</v>
      </c>
      <c r="R6" s="16">
        <v>999</v>
      </c>
      <c r="S6" s="37">
        <v>0.42915539066702368</v>
      </c>
      <c r="T6" s="37">
        <v>2.7166523007570904E-2</v>
      </c>
      <c r="U6" s="37"/>
      <c r="V6" s="37">
        <f t="shared" ref="V6:V31" si="0">+IF(OR(H6=999,I6=999),999,I6/100*H6)</f>
        <v>999</v>
      </c>
      <c r="W6" s="37">
        <f t="shared" ref="W6:W31" si="1">+IF(OR(H6=999, L6=999, M6=999),999,(M6-3.42*L6)/100*67.2/28*H6)</f>
        <v>7.5632852084448893E-2</v>
      </c>
      <c r="X6" s="37">
        <f t="shared" ref="X6:X31" si="2">+IF(OR(H6=999,L6=999,N6=999),999,(N6-L6*0.5)/100*100/40*H6)</f>
        <v>5.8032432942228516</v>
      </c>
      <c r="Y6" s="37">
        <f t="shared" ref="Y6:Y31" si="3">+IF(OR(H6=999,L6=999),999,L6/100*100/8*H6)</f>
        <v>4.4028694681092183E-2</v>
      </c>
      <c r="Z6" s="37"/>
      <c r="AA6" s="37">
        <f t="shared" ref="AA6:AA31" si="4">+IF(I6=999,999,I6/0.35)</f>
        <v>999</v>
      </c>
      <c r="AB6" s="37">
        <f t="shared" ref="AB6:AB31" si="5">+IF(OR(L6=999,M6=999),999,(M6-3.42*L6)*67.2/28)</f>
        <v>0.62809288928262041</v>
      </c>
      <c r="AC6" s="37">
        <f t="shared" ref="AC6:AC31" si="6">+IF(J6=999,999,J6*100/12)</f>
        <v>999</v>
      </c>
      <c r="AD6" s="37">
        <f t="shared" ref="AD6:AD31" si="7">+IF(OR(L6=999,N6=999),999,(N6-L6*0.5)*100/40)</f>
        <v>48.19302389666035</v>
      </c>
      <c r="AE6" s="37">
        <f t="shared" ref="AE6:AE31" si="8">+IF(L6=999,999,L6/0.08)</f>
        <v>0.3656362188049177</v>
      </c>
      <c r="AF6" s="37">
        <f>+IF(OR(AA6=999,AB6=999,AC6=999),999,AA6+AB6+AC6+AE6)</f>
        <v>999</v>
      </c>
      <c r="AG6" s="37">
        <f t="shared" ref="AG6:AG31" si="9">+IF(OR(AA6=999,AD6=999),999,AA6+AB6+AD6+AE6)</f>
        <v>999</v>
      </c>
      <c r="AH6" s="37">
        <f t="shared" ref="AH6:AH31" si="10">+IF(OR(W6=999,X6=999),999,(W6/67.2)/(X6/100))</f>
        <v>1.9394135541839629E-2</v>
      </c>
      <c r="AI6" s="37">
        <f t="shared" ref="AI6:AI31" si="11">+IF(OR(I6=999,J6=999),999,I6/J6)</f>
        <v>999</v>
      </c>
      <c r="AJ6" s="37">
        <f t="shared" ref="AJ6:AJ31" si="12">+IF(OR(I6=999,K6=999),999,(I6/12)/(K6/14))</f>
        <v>999</v>
      </c>
    </row>
    <row r="7" spans="1:36" s="3" customFormat="1" x14ac:dyDescent="0.15">
      <c r="B7" s="21">
        <v>2</v>
      </c>
      <c r="C7" s="22">
        <v>40507</v>
      </c>
      <c r="D7" s="36">
        <f t="shared" ref="D7:D30" si="13">+C8-C7</f>
        <v>12</v>
      </c>
      <c r="E7" s="15"/>
      <c r="F7" s="15">
        <v>200</v>
      </c>
      <c r="H7" s="29">
        <v>7.8819444444444438</v>
      </c>
      <c r="I7" s="37">
        <v>999</v>
      </c>
      <c r="J7" s="37">
        <v>999</v>
      </c>
      <c r="K7" s="37">
        <v>999</v>
      </c>
      <c r="L7" s="37">
        <v>9.7181379000257265E-2</v>
      </c>
      <c r="M7" s="37">
        <v>0.65727301754090794</v>
      </c>
      <c r="N7" s="37">
        <v>20.013483354785329</v>
      </c>
      <c r="O7" s="16">
        <v>4.1839709024943965E-3</v>
      </c>
      <c r="P7" s="16">
        <v>3.2030534813457163E-3</v>
      </c>
      <c r="Q7" s="37">
        <v>5.0404570818036253E-2</v>
      </c>
      <c r="R7" s="16">
        <v>999</v>
      </c>
      <c r="S7" s="37">
        <v>0.42898843624460747</v>
      </c>
      <c r="T7" s="37">
        <v>4.5053586959085477E-2</v>
      </c>
      <c r="U7" s="37"/>
      <c r="V7" s="37">
        <f t="shared" si="0"/>
        <v>999</v>
      </c>
      <c r="W7" s="37">
        <f t="shared" si="1"/>
        <v>6.1462652673938641E-2</v>
      </c>
      <c r="X7" s="37">
        <f t="shared" si="2"/>
        <v>3.9340543706768578</v>
      </c>
      <c r="Y7" s="37">
        <f t="shared" si="3"/>
        <v>9.5747278789315965E-2</v>
      </c>
      <c r="Z7" s="37"/>
      <c r="AA7" s="37">
        <f t="shared" si="4"/>
        <v>999</v>
      </c>
      <c r="AB7" s="37">
        <f t="shared" si="5"/>
        <v>0.77979048326406741</v>
      </c>
      <c r="AC7" s="37">
        <f t="shared" si="6"/>
        <v>999</v>
      </c>
      <c r="AD7" s="37">
        <f t="shared" si="7"/>
        <v>49.912231663213007</v>
      </c>
      <c r="AE7" s="37">
        <f t="shared" si="8"/>
        <v>1.2147672375032157</v>
      </c>
      <c r="AF7" s="37">
        <f t="shared" ref="AF7:AF30" si="14">+IF(OR(AA7=999,AB7=999,AC7=999),999,AA7+AB7+AC7+AE7)</f>
        <v>999</v>
      </c>
      <c r="AG7" s="37">
        <f t="shared" si="9"/>
        <v>999</v>
      </c>
      <c r="AH7" s="37">
        <f t="shared" si="10"/>
        <v>2.3248860373287994E-2</v>
      </c>
      <c r="AI7" s="37">
        <f t="shared" si="11"/>
        <v>999</v>
      </c>
      <c r="AJ7" s="37">
        <f t="shared" si="12"/>
        <v>999</v>
      </c>
    </row>
    <row r="8" spans="1:36" s="3" customFormat="1" x14ac:dyDescent="0.15">
      <c r="B8" s="21">
        <v>3</v>
      </c>
      <c r="C8" s="22">
        <v>40519</v>
      </c>
      <c r="D8" s="36">
        <f t="shared" si="13"/>
        <v>12</v>
      </c>
      <c r="E8" s="15"/>
      <c r="F8" s="15">
        <v>200</v>
      </c>
      <c r="H8" s="29">
        <v>19.12962962962963</v>
      </c>
      <c r="I8" s="37">
        <v>21.592179788943803</v>
      </c>
      <c r="J8" s="37">
        <v>6.0018115538418648</v>
      </c>
      <c r="K8" s="37">
        <v>4.3754630588193342</v>
      </c>
      <c r="L8" s="37">
        <v>0.11334374667486981</v>
      </c>
      <c r="M8" s="37">
        <v>1.6319469336604404</v>
      </c>
      <c r="N8" s="37">
        <v>17.94796121141885</v>
      </c>
      <c r="O8" s="16">
        <v>5.0823479229319011E-3</v>
      </c>
      <c r="P8" s="16">
        <v>2.9701705910423377E-3</v>
      </c>
      <c r="Q8" s="37">
        <v>6.6269628613924894E-2</v>
      </c>
      <c r="R8" s="16">
        <v>999</v>
      </c>
      <c r="S8" s="37">
        <v>0.44596687872183649</v>
      </c>
      <c r="T8" s="37">
        <v>5.6753249134247404E-2</v>
      </c>
      <c r="U8" s="37"/>
      <c r="V8" s="37">
        <f t="shared" si="0"/>
        <v>4.1305040225886938</v>
      </c>
      <c r="W8" s="37">
        <f t="shared" si="1"/>
        <v>0.57127715270820201</v>
      </c>
      <c r="X8" s="37">
        <f t="shared" si="2"/>
        <v>8.5563434658509721</v>
      </c>
      <c r="Y8" s="37">
        <f t="shared" si="3"/>
        <v>0.27102798684060303</v>
      </c>
      <c r="Z8" s="37"/>
      <c r="AA8" s="37">
        <f t="shared" si="4"/>
        <v>61.691942254125152</v>
      </c>
      <c r="AB8" s="37">
        <f t="shared" si="5"/>
        <v>2.9863471680777254</v>
      </c>
      <c r="AC8" s="37">
        <f t="shared" si="6"/>
        <v>50.015096282015541</v>
      </c>
      <c r="AD8" s="37">
        <f t="shared" si="7"/>
        <v>44.728223345203538</v>
      </c>
      <c r="AE8" s="37">
        <f t="shared" si="8"/>
        <v>1.4167968334358725</v>
      </c>
      <c r="AF8" s="37">
        <f t="shared" si="14"/>
        <v>116.1101825376543</v>
      </c>
      <c r="AG8" s="37">
        <f t="shared" si="9"/>
        <v>110.82330960084228</v>
      </c>
      <c r="AH8" s="37">
        <f t="shared" si="10"/>
        <v>9.9354918835429559E-2</v>
      </c>
      <c r="AI8" s="37">
        <f t="shared" si="11"/>
        <v>3.5976104206607871</v>
      </c>
      <c r="AJ8" s="37">
        <f t="shared" si="12"/>
        <v>5.7573052455919704</v>
      </c>
    </row>
    <row r="9" spans="1:36" s="3" customFormat="1" x14ac:dyDescent="0.15">
      <c r="B9" s="21">
        <v>4</v>
      </c>
      <c r="C9" s="22">
        <v>40531</v>
      </c>
      <c r="D9" s="36">
        <f t="shared" si="13"/>
        <v>12</v>
      </c>
      <c r="E9" s="15"/>
      <c r="F9" s="15">
        <v>200</v>
      </c>
      <c r="H9" s="29">
        <v>36.358796296296305</v>
      </c>
      <c r="I9" s="37">
        <v>19.876377511142984</v>
      </c>
      <c r="J9" s="37">
        <v>6.4392385205867804</v>
      </c>
      <c r="K9" s="37">
        <v>4.2317823487563153</v>
      </c>
      <c r="L9" s="37">
        <v>0.17602633164568895</v>
      </c>
      <c r="M9" s="37">
        <v>1.5375663770538217</v>
      </c>
      <c r="N9" s="37">
        <v>19.470756805190579</v>
      </c>
      <c r="O9" s="16">
        <v>9.0901619778663793E-3</v>
      </c>
      <c r="P9" s="16">
        <v>3.1108900959680107E-3</v>
      </c>
      <c r="Q9" s="37">
        <v>9.5737476028633917E-2</v>
      </c>
      <c r="R9" s="16">
        <v>999</v>
      </c>
      <c r="S9" s="37">
        <v>0.45209919881098848</v>
      </c>
      <c r="T9" s="37">
        <v>6.7509663980877849E-2</v>
      </c>
      <c r="U9" s="37"/>
      <c r="V9" s="37">
        <f t="shared" si="0"/>
        <v>7.2268116103593272</v>
      </c>
      <c r="W9" s="37">
        <f t="shared" si="1"/>
        <v>0.81637684236784225</v>
      </c>
      <c r="X9" s="37">
        <f t="shared" si="2"/>
        <v>17.618330691177608</v>
      </c>
      <c r="Y9" s="37">
        <f t="shared" si="3"/>
        <v>0.80001319188623754</v>
      </c>
      <c r="Z9" s="37"/>
      <c r="AA9" s="37">
        <f t="shared" si="4"/>
        <v>56.789650031837098</v>
      </c>
      <c r="AB9" s="37">
        <f t="shared" si="5"/>
        <v>2.2453351747813572</v>
      </c>
      <c r="AC9" s="37">
        <f t="shared" si="6"/>
        <v>53.66032100488983</v>
      </c>
      <c r="AD9" s="37">
        <f t="shared" si="7"/>
        <v>48.456859098419343</v>
      </c>
      <c r="AE9" s="37">
        <f t="shared" si="8"/>
        <v>2.200329145571112</v>
      </c>
      <c r="AF9" s="37">
        <f t="shared" si="14"/>
        <v>114.89563535707941</v>
      </c>
      <c r="AG9" s="37">
        <f t="shared" si="9"/>
        <v>109.69217345060892</v>
      </c>
      <c r="AH9" s="37">
        <f t="shared" si="10"/>
        <v>6.895355257618975E-2</v>
      </c>
      <c r="AI9" s="37">
        <f t="shared" si="11"/>
        <v>3.0867590084753895</v>
      </c>
      <c r="AJ9" s="37">
        <f t="shared" si="12"/>
        <v>5.4797494732092176</v>
      </c>
    </row>
    <row r="10" spans="1:36" s="3" customFormat="1" x14ac:dyDescent="0.15">
      <c r="B10" s="21">
        <v>5</v>
      </c>
      <c r="C10" s="22">
        <v>40543</v>
      </c>
      <c r="D10" s="36">
        <f t="shared" si="13"/>
        <v>12</v>
      </c>
      <c r="E10" s="15"/>
      <c r="F10" s="15">
        <v>200</v>
      </c>
      <c r="H10" s="29">
        <v>38.449074074074083</v>
      </c>
      <c r="I10" s="37">
        <v>10.231222299354977</v>
      </c>
      <c r="J10" s="37">
        <v>8.993597180504862</v>
      </c>
      <c r="K10" s="37">
        <v>1.8334838669195417</v>
      </c>
      <c r="L10" s="37">
        <v>0.50814393335283636</v>
      </c>
      <c r="M10" s="37">
        <v>3.636366740802297</v>
      </c>
      <c r="N10" s="37">
        <v>25.127191277542895</v>
      </c>
      <c r="O10" s="16">
        <v>2.7378332856721022E-2</v>
      </c>
      <c r="P10" s="16">
        <v>6.6066790564564869E-3</v>
      </c>
      <c r="Q10" s="37">
        <v>0.28907737929016836</v>
      </c>
      <c r="R10" s="16">
        <v>999</v>
      </c>
      <c r="S10" s="37">
        <v>0.42415551454072087</v>
      </c>
      <c r="T10" s="37">
        <v>0.17654714062514909</v>
      </c>
      <c r="U10" s="37"/>
      <c r="V10" s="37">
        <f t="shared" si="0"/>
        <v>3.9338102405621806</v>
      </c>
      <c r="W10" s="37">
        <f t="shared" si="1"/>
        <v>1.7519069809943484</v>
      </c>
      <c r="X10" s="37">
        <f t="shared" si="2"/>
        <v>23.908710170919694</v>
      </c>
      <c r="Y10" s="37">
        <f t="shared" si="3"/>
        <v>2.4422079667218211</v>
      </c>
      <c r="Z10" s="37"/>
      <c r="AA10" s="37">
        <f t="shared" si="4"/>
        <v>29.232063712442795</v>
      </c>
      <c r="AB10" s="37">
        <f t="shared" si="5"/>
        <v>4.5564347729654324</v>
      </c>
      <c r="AC10" s="37">
        <f t="shared" si="6"/>
        <v>74.946643170873855</v>
      </c>
      <c r="AD10" s="37">
        <f t="shared" si="7"/>
        <v>62.182798277166192</v>
      </c>
      <c r="AE10" s="37">
        <f t="shared" si="8"/>
        <v>6.3517991669104541</v>
      </c>
      <c r="AF10" s="37">
        <f t="shared" si="14"/>
        <v>115.08694082319253</v>
      </c>
      <c r="AG10" s="37">
        <f t="shared" si="9"/>
        <v>102.32309592948486</v>
      </c>
      <c r="AH10" s="37">
        <f t="shared" si="10"/>
        <v>0.10903994474676468</v>
      </c>
      <c r="AI10" s="37">
        <f t="shared" si="11"/>
        <v>1.1376118024868711</v>
      </c>
      <c r="AJ10" s="37">
        <f t="shared" si="12"/>
        <v>6.5102432758073148</v>
      </c>
    </row>
    <row r="11" spans="1:36" s="3" customFormat="1" x14ac:dyDescent="0.15">
      <c r="B11" s="21">
        <v>6</v>
      </c>
      <c r="C11" s="22">
        <v>40555</v>
      </c>
      <c r="D11" s="36">
        <f t="shared" si="13"/>
        <v>12</v>
      </c>
      <c r="E11" s="15"/>
      <c r="F11" s="15">
        <v>200</v>
      </c>
      <c r="H11" s="29">
        <v>195.21759259259261</v>
      </c>
      <c r="I11" s="37">
        <v>8.77525952907909</v>
      </c>
      <c r="J11" s="37">
        <v>7.8404313253444613</v>
      </c>
      <c r="K11" s="37">
        <v>1.3994799158997988</v>
      </c>
      <c r="L11" s="37">
        <v>0.4654109309207799</v>
      </c>
      <c r="M11" s="37">
        <v>5.3157345886790024</v>
      </c>
      <c r="N11" s="37">
        <v>25.577582208076059</v>
      </c>
      <c r="O11" s="16">
        <v>2.509420498154449E-2</v>
      </c>
      <c r="P11" s="16">
        <v>7.6673368797735147E-3</v>
      </c>
      <c r="Q11" s="37">
        <v>0.26232698423989276</v>
      </c>
      <c r="R11" s="16">
        <v>999</v>
      </c>
      <c r="S11" s="37">
        <v>0.41238720443635213</v>
      </c>
      <c r="T11" s="37">
        <v>0.1569443485004719</v>
      </c>
      <c r="U11" s="37"/>
      <c r="V11" s="37">
        <f t="shared" si="0"/>
        <v>17.130850396420279</v>
      </c>
      <c r="W11" s="37">
        <f t="shared" si="1"/>
        <v>17.447904387142287</v>
      </c>
      <c r="X11" s="37">
        <f t="shared" si="2"/>
        <v>123.69414555623554</v>
      </c>
      <c r="Y11" s="37">
        <f t="shared" si="3"/>
        <v>11.357050187579009</v>
      </c>
      <c r="Z11" s="37"/>
      <c r="AA11" s="37">
        <f t="shared" si="4"/>
        <v>25.072170083083115</v>
      </c>
      <c r="AB11" s="37">
        <f t="shared" si="5"/>
        <v>8.9376700918318441</v>
      </c>
      <c r="AC11" s="37">
        <f t="shared" si="6"/>
        <v>65.336927711203842</v>
      </c>
      <c r="AD11" s="37">
        <f t="shared" si="7"/>
        <v>63.362191856539177</v>
      </c>
      <c r="AE11" s="37">
        <f t="shared" si="8"/>
        <v>5.8176366365097483</v>
      </c>
      <c r="AF11" s="37">
        <f t="shared" si="14"/>
        <v>105.16440452262854</v>
      </c>
      <c r="AG11" s="37">
        <f t="shared" si="9"/>
        <v>103.18966866796387</v>
      </c>
      <c r="AH11" s="37">
        <f t="shared" si="10"/>
        <v>0.20990600093876935</v>
      </c>
      <c r="AI11" s="37">
        <f t="shared" si="11"/>
        <v>1.1192317316411873</v>
      </c>
      <c r="AJ11" s="37">
        <f t="shared" si="12"/>
        <v>7.3154338748356995</v>
      </c>
    </row>
    <row r="12" spans="1:36" s="3" customFormat="1" x14ac:dyDescent="0.15">
      <c r="B12" s="21">
        <v>7</v>
      </c>
      <c r="C12" s="22">
        <v>40567</v>
      </c>
      <c r="D12" s="36">
        <f t="shared" si="13"/>
        <v>12</v>
      </c>
      <c r="E12" s="15"/>
      <c r="F12" s="15">
        <v>200</v>
      </c>
      <c r="H12" s="29">
        <v>161.07407407407408</v>
      </c>
      <c r="I12" s="37">
        <v>8.2346677083445918</v>
      </c>
      <c r="J12" s="37">
        <v>9.171036334504393</v>
      </c>
      <c r="K12" s="37">
        <v>1.4736217662572848</v>
      </c>
      <c r="L12" s="37">
        <v>0.24391994127971295</v>
      </c>
      <c r="M12" s="37">
        <v>3.2473545958525007</v>
      </c>
      <c r="N12" s="37">
        <v>27.615185140522371</v>
      </c>
      <c r="O12" s="16">
        <v>1.2383501387617448E-2</v>
      </c>
      <c r="P12" s="16">
        <v>3.1823174744326482E-3</v>
      </c>
      <c r="Q12" s="37">
        <v>0.12853679878154176</v>
      </c>
      <c r="R12" s="16">
        <v>999</v>
      </c>
      <c r="S12" s="37">
        <v>0.28156042087481048</v>
      </c>
      <c r="T12" s="37">
        <v>8.3878743039324744E-2</v>
      </c>
      <c r="U12" s="37"/>
      <c r="V12" s="37">
        <f t="shared" si="0"/>
        <v>13.263914764292826</v>
      </c>
      <c r="W12" s="37">
        <f t="shared" si="1"/>
        <v>9.3286954463497018</v>
      </c>
      <c r="X12" s="37">
        <f t="shared" si="2"/>
        <v>110.71114468872136</v>
      </c>
      <c r="Y12" s="37">
        <f t="shared" si="3"/>
        <v>4.9111473362290354</v>
      </c>
      <c r="Z12" s="37"/>
      <c r="AA12" s="37">
        <f t="shared" si="4"/>
        <v>23.527622023841694</v>
      </c>
      <c r="AB12" s="37">
        <f t="shared" si="5"/>
        <v>5.7915561520221184</v>
      </c>
      <c r="AC12" s="37">
        <f t="shared" si="6"/>
        <v>76.425302787536609</v>
      </c>
      <c r="AD12" s="37">
        <f t="shared" si="7"/>
        <v>68.733062924706275</v>
      </c>
      <c r="AE12" s="37">
        <f t="shared" si="8"/>
        <v>3.0489992659964118</v>
      </c>
      <c r="AF12" s="37">
        <f t="shared" si="14"/>
        <v>108.79348022939683</v>
      </c>
      <c r="AG12" s="37">
        <f t="shared" si="9"/>
        <v>101.1012403665665</v>
      </c>
      <c r="AH12" s="37">
        <f t="shared" si="10"/>
        <v>0.12538924884558564</v>
      </c>
      <c r="AI12" s="37">
        <f t="shared" si="11"/>
        <v>0.8978993657852079</v>
      </c>
      <c r="AJ12" s="37">
        <f t="shared" si="12"/>
        <v>6.5193881811356764</v>
      </c>
    </row>
    <row r="13" spans="1:36" s="3" customFormat="1" x14ac:dyDescent="0.15">
      <c r="B13" s="21">
        <v>8</v>
      </c>
      <c r="C13" s="22">
        <v>40579</v>
      </c>
      <c r="D13" s="36">
        <f t="shared" si="13"/>
        <v>12</v>
      </c>
      <c r="E13" s="15"/>
      <c r="F13" s="15">
        <v>200</v>
      </c>
      <c r="H13" s="29">
        <v>195.63168724279834</v>
      </c>
      <c r="I13" s="37">
        <v>9.4019838199085477</v>
      </c>
      <c r="J13" s="37">
        <v>999</v>
      </c>
      <c r="K13" s="37">
        <v>1.6460466911055374</v>
      </c>
      <c r="L13" s="37">
        <v>0.39819562887370741</v>
      </c>
      <c r="M13" s="37">
        <v>4.757298577272647</v>
      </c>
      <c r="N13" s="37">
        <v>25.004544875769504</v>
      </c>
      <c r="O13" s="16">
        <v>2.1338585428589508E-2</v>
      </c>
      <c r="P13" s="16">
        <v>4.4019992576510179E-3</v>
      </c>
      <c r="Q13" s="37">
        <v>0.22793105186880083</v>
      </c>
      <c r="R13" s="16">
        <v>999</v>
      </c>
      <c r="S13" s="37">
        <v>0.35914679891387991</v>
      </c>
      <c r="T13" s="37">
        <v>0.13099068116000101</v>
      </c>
      <c r="U13" s="37"/>
      <c r="V13" s="37">
        <f t="shared" si="0"/>
        <v>18.393259581181994</v>
      </c>
      <c r="W13" s="37">
        <f t="shared" si="1"/>
        <v>15.942274378932165</v>
      </c>
      <c r="X13" s="37">
        <f t="shared" si="2"/>
        <v>121.3182865355105</v>
      </c>
      <c r="Y13" s="37">
        <f t="shared" si="3"/>
        <v>9.7374603411588154</v>
      </c>
      <c r="Z13" s="37"/>
      <c r="AA13" s="37">
        <f t="shared" si="4"/>
        <v>26.862810914024422</v>
      </c>
      <c r="AB13" s="37">
        <f t="shared" si="5"/>
        <v>8.149126863658962</v>
      </c>
      <c r="AC13" s="37">
        <f t="shared" si="6"/>
        <v>999</v>
      </c>
      <c r="AD13" s="37">
        <f t="shared" si="7"/>
        <v>62.013617653331629</v>
      </c>
      <c r="AE13" s="37">
        <f t="shared" si="8"/>
        <v>4.9774453609213429</v>
      </c>
      <c r="AF13" s="37">
        <f t="shared" si="14"/>
        <v>999</v>
      </c>
      <c r="AG13" s="37">
        <f t="shared" si="9"/>
        <v>102.00300079193636</v>
      </c>
      <c r="AH13" s="37">
        <f t="shared" si="10"/>
        <v>0.19554861237471111</v>
      </c>
      <c r="AI13" s="37">
        <f t="shared" si="11"/>
        <v>999</v>
      </c>
      <c r="AJ13" s="37">
        <f t="shared" si="12"/>
        <v>6.6638335245882496</v>
      </c>
    </row>
    <row r="14" spans="1:36" s="3" customFormat="1" x14ac:dyDescent="0.15">
      <c r="B14" s="21">
        <v>9</v>
      </c>
      <c r="C14" s="22">
        <v>40591</v>
      </c>
      <c r="D14" s="36">
        <f t="shared" si="13"/>
        <v>12</v>
      </c>
      <c r="E14" s="15"/>
      <c r="F14" s="15">
        <v>200</v>
      </c>
      <c r="H14" s="29">
        <v>124.72685185185183</v>
      </c>
      <c r="I14" s="37">
        <v>5.5061618009145272</v>
      </c>
      <c r="J14" s="37">
        <v>11.188838901115744</v>
      </c>
      <c r="K14" s="37">
        <v>1.0244067142581517</v>
      </c>
      <c r="L14" s="37">
        <v>0.16066199974450598</v>
      </c>
      <c r="M14" s="37">
        <v>2.1028708098938576</v>
      </c>
      <c r="N14" s="37">
        <v>23.751474097034009</v>
      </c>
      <c r="O14" s="16">
        <v>8.3066944929149414E-3</v>
      </c>
      <c r="P14" s="16">
        <v>2.7887523382551342E-3</v>
      </c>
      <c r="Q14" s="37">
        <v>9.5474861766089089E-2</v>
      </c>
      <c r="R14" s="16">
        <v>999</v>
      </c>
      <c r="S14" s="37">
        <v>0.44034597146341065</v>
      </c>
      <c r="T14" s="37">
        <v>6.013771766163397E-2</v>
      </c>
      <c r="U14" s="37"/>
      <c r="V14" s="37">
        <f t="shared" si="0"/>
        <v>6.8676622721499196</v>
      </c>
      <c r="W14" s="37">
        <f t="shared" si="1"/>
        <v>4.650036867916798</v>
      </c>
      <c r="X14" s="37">
        <f t="shared" si="2"/>
        <v>73.810678956091991</v>
      </c>
      <c r="Y14" s="37">
        <f t="shared" si="3"/>
        <v>2.504858180044407</v>
      </c>
      <c r="Z14" s="37"/>
      <c r="AA14" s="37">
        <f t="shared" si="4"/>
        <v>15.731890859755794</v>
      </c>
      <c r="AB14" s="37">
        <f t="shared" si="5"/>
        <v>3.728176249842353</v>
      </c>
      <c r="AC14" s="37">
        <f t="shared" si="6"/>
        <v>93.240324175964531</v>
      </c>
      <c r="AD14" s="37">
        <f t="shared" si="7"/>
        <v>59.177857742904393</v>
      </c>
      <c r="AE14" s="37">
        <f t="shared" si="8"/>
        <v>2.0082749968063247</v>
      </c>
      <c r="AF14" s="37">
        <f t="shared" si="14"/>
        <v>114.70866628236899</v>
      </c>
      <c r="AG14" s="37">
        <f t="shared" si="9"/>
        <v>80.646199849308857</v>
      </c>
      <c r="AH14" s="37">
        <f t="shared" si="10"/>
        <v>9.3749276093648012E-2</v>
      </c>
      <c r="AI14" s="37">
        <f t="shared" si="11"/>
        <v>0.49211199210004319</v>
      </c>
      <c r="AJ14" s="37">
        <f t="shared" si="12"/>
        <v>6.2708056721907255</v>
      </c>
    </row>
    <row r="15" spans="1:36" s="3" customFormat="1" x14ac:dyDescent="0.15">
      <c r="B15" s="21">
        <v>10</v>
      </c>
      <c r="C15" s="22">
        <v>40603</v>
      </c>
      <c r="D15" s="36">
        <f t="shared" si="13"/>
        <v>6</v>
      </c>
      <c r="E15" s="15"/>
      <c r="F15" s="15">
        <v>200</v>
      </c>
      <c r="H15" s="29">
        <v>40.851851851851855</v>
      </c>
      <c r="I15" s="37">
        <v>16.148407316215266</v>
      </c>
      <c r="J15" s="37">
        <v>6.0972868513172394</v>
      </c>
      <c r="K15" s="37">
        <v>2.9512907582481187</v>
      </c>
      <c r="L15" s="37">
        <v>7.2175275939167782E-2</v>
      </c>
      <c r="M15" s="37">
        <v>1.2119052248460755</v>
      </c>
      <c r="N15" s="37">
        <v>17.848362198025118</v>
      </c>
      <c r="O15" s="16">
        <v>2.7475405489757305E-3</v>
      </c>
      <c r="P15" s="16">
        <v>1.7879604662228406E-3</v>
      </c>
      <c r="Q15" s="37">
        <v>4.5157324099840156E-2</v>
      </c>
      <c r="R15" s="16">
        <v>999</v>
      </c>
      <c r="S15" s="37">
        <v>0.57106350791669025</v>
      </c>
      <c r="T15" s="37">
        <v>5.8110139511472078E-2</v>
      </c>
      <c r="U15" s="37"/>
      <c r="V15" s="37">
        <f t="shared" si="0"/>
        <v>6.5969234332538669</v>
      </c>
      <c r="W15" s="37">
        <f t="shared" si="1"/>
        <v>0.94619338363638783</v>
      </c>
      <c r="X15" s="37">
        <f t="shared" si="2"/>
        <v>18.19161003679746</v>
      </c>
      <c r="Y15" s="37">
        <f t="shared" si="3"/>
        <v>0.36856171000417626</v>
      </c>
      <c r="Z15" s="37"/>
      <c r="AA15" s="37">
        <f t="shared" si="4"/>
        <v>46.138306617757905</v>
      </c>
      <c r="AB15" s="37">
        <f t="shared" si="5"/>
        <v>2.3161578747218923</v>
      </c>
      <c r="AC15" s="37">
        <f t="shared" si="6"/>
        <v>50.810723760976998</v>
      </c>
      <c r="AD15" s="37">
        <f t="shared" si="7"/>
        <v>44.530686400138833</v>
      </c>
      <c r="AE15" s="37">
        <f t="shared" si="8"/>
        <v>0.90219094923959731</v>
      </c>
      <c r="AF15" s="37">
        <f t="shared" si="14"/>
        <v>100.1673792026964</v>
      </c>
      <c r="AG15" s="37">
        <f t="shared" si="9"/>
        <v>93.88734184185823</v>
      </c>
      <c r="AH15" s="37">
        <f t="shared" si="10"/>
        <v>7.7399738981784219E-2</v>
      </c>
      <c r="AI15" s="37">
        <f t="shared" si="11"/>
        <v>2.6484578649480159</v>
      </c>
      <c r="AJ15" s="37">
        <f t="shared" si="12"/>
        <v>6.3835826690175921</v>
      </c>
    </row>
    <row r="16" spans="1:36" s="3" customFormat="1" x14ac:dyDescent="0.15">
      <c r="B16" s="21">
        <v>11</v>
      </c>
      <c r="C16" s="22">
        <v>40609</v>
      </c>
      <c r="D16" s="36">
        <f t="shared" si="13"/>
        <v>6</v>
      </c>
      <c r="E16" s="15"/>
      <c r="F16" s="15">
        <v>200</v>
      </c>
      <c r="H16" s="29">
        <v>20.708333333333332</v>
      </c>
      <c r="I16" s="37">
        <v>17.822760604994723</v>
      </c>
      <c r="J16" s="37">
        <v>9.0483450926829612</v>
      </c>
      <c r="K16" s="37">
        <v>3.4500019293845261</v>
      </c>
      <c r="L16" s="37">
        <v>0.13905916815311359</v>
      </c>
      <c r="M16" s="37">
        <v>1.1582174557584348</v>
      </c>
      <c r="N16" s="37">
        <v>20.537676884704496</v>
      </c>
      <c r="O16" s="16">
        <v>9.4060339529995155E-3</v>
      </c>
      <c r="P16" s="16">
        <v>2.4369966399924998E-3</v>
      </c>
      <c r="Q16" s="37">
        <v>9.1888069796529859E-2</v>
      </c>
      <c r="R16" s="16">
        <v>999</v>
      </c>
      <c r="S16" s="37">
        <v>0.41564947950706382</v>
      </c>
      <c r="T16" s="37">
        <v>4.6629406042452984E-2</v>
      </c>
      <c r="U16" s="37"/>
      <c r="V16" s="37">
        <f t="shared" si="0"/>
        <v>3.6907966752843238</v>
      </c>
      <c r="W16" s="37">
        <f t="shared" si="1"/>
        <v>0.33926964503536883</v>
      </c>
      <c r="X16" s="37">
        <f t="shared" si="2"/>
        <v>10.596530425429256</v>
      </c>
      <c r="Y16" s="37">
        <f t="shared" si="3"/>
        <v>0.35996045089634088</v>
      </c>
      <c r="Z16" s="37"/>
      <c r="AA16" s="37">
        <f t="shared" si="4"/>
        <v>50.922173157127787</v>
      </c>
      <c r="AB16" s="37">
        <f t="shared" si="5"/>
        <v>1.6383242416194874</v>
      </c>
      <c r="AC16" s="37">
        <f t="shared" si="6"/>
        <v>75.402875772358001</v>
      </c>
      <c r="AD16" s="37">
        <f t="shared" si="7"/>
        <v>51.170368251569855</v>
      </c>
      <c r="AE16" s="37">
        <f t="shared" si="8"/>
        <v>1.7382396019139199</v>
      </c>
      <c r="AF16" s="37">
        <f t="shared" si="14"/>
        <v>129.70161277301921</v>
      </c>
      <c r="AG16" s="37">
        <f t="shared" si="9"/>
        <v>105.46910525223105</v>
      </c>
      <c r="AH16" s="37">
        <f t="shared" si="10"/>
        <v>4.764441972401004E-2</v>
      </c>
      <c r="AI16" s="37">
        <f t="shared" si="11"/>
        <v>1.9697260020959286</v>
      </c>
      <c r="AJ16" s="37">
        <f t="shared" si="12"/>
        <v>6.027017123882203</v>
      </c>
    </row>
    <row r="17" spans="1:36" s="3" customFormat="1" x14ac:dyDescent="0.15">
      <c r="B17" s="21">
        <v>12</v>
      </c>
      <c r="C17" s="22">
        <v>40615</v>
      </c>
      <c r="D17" s="36">
        <f t="shared" si="13"/>
        <v>6</v>
      </c>
      <c r="E17" s="15"/>
      <c r="F17" s="15">
        <v>200</v>
      </c>
      <c r="H17" s="29">
        <v>12.680555555555557</v>
      </c>
      <c r="I17" s="37">
        <v>999</v>
      </c>
      <c r="J17" s="37">
        <v>999</v>
      </c>
      <c r="K17" s="37">
        <v>999</v>
      </c>
      <c r="L17" s="37">
        <v>5.5488903532106504E-2</v>
      </c>
      <c r="M17" s="37">
        <v>0.50421401525370135</v>
      </c>
      <c r="N17" s="37">
        <v>16.913539313012894</v>
      </c>
      <c r="O17" s="16">
        <v>2.4046556204973305E-3</v>
      </c>
      <c r="P17" s="16">
        <v>1.6896379826345726E-3</v>
      </c>
      <c r="Q17" s="37">
        <v>4.0999144905498691E-2</v>
      </c>
      <c r="R17" s="16">
        <v>999</v>
      </c>
      <c r="S17" s="37">
        <v>0.45983563711075975</v>
      </c>
      <c r="T17" s="37">
        <v>5.1437436665981988E-2</v>
      </c>
      <c r="U17" s="37"/>
      <c r="V17" s="37">
        <f t="shared" si="0"/>
        <v>999</v>
      </c>
      <c r="W17" s="37">
        <f t="shared" si="1"/>
        <v>9.5695171401256052E-2</v>
      </c>
      <c r="X17" s="37">
        <f t="shared" si="2"/>
        <v>5.3530314959438767</v>
      </c>
      <c r="Y17" s="37">
        <f t="shared" si="3"/>
        <v>8.7953765494467442E-2</v>
      </c>
      <c r="Z17" s="37"/>
      <c r="AA17" s="37">
        <f t="shared" si="4"/>
        <v>999</v>
      </c>
      <c r="AB17" s="37">
        <f t="shared" si="5"/>
        <v>0.75466071641735311</v>
      </c>
      <c r="AC17" s="37">
        <f t="shared" si="6"/>
        <v>999</v>
      </c>
      <c r="AD17" s="37">
        <f t="shared" si="7"/>
        <v>42.214487153117105</v>
      </c>
      <c r="AE17" s="37">
        <f t="shared" si="8"/>
        <v>0.69361129415133127</v>
      </c>
      <c r="AF17" s="37">
        <f t="shared" si="14"/>
        <v>999</v>
      </c>
      <c r="AG17" s="37">
        <f t="shared" si="9"/>
        <v>999</v>
      </c>
      <c r="AH17" s="37">
        <f t="shared" si="10"/>
        <v>2.660240818288093E-2</v>
      </c>
      <c r="AI17" s="37">
        <f t="shared" si="11"/>
        <v>999</v>
      </c>
      <c r="AJ17" s="37">
        <f t="shared" si="12"/>
        <v>999</v>
      </c>
    </row>
    <row r="18" spans="1:36" s="3" customFormat="1" x14ac:dyDescent="0.15">
      <c r="B18" s="21">
        <v>13</v>
      </c>
      <c r="C18" s="22">
        <v>40621</v>
      </c>
      <c r="D18" s="36">
        <f t="shared" si="13"/>
        <v>6</v>
      </c>
      <c r="E18" s="15"/>
      <c r="F18" s="15">
        <v>200</v>
      </c>
      <c r="H18" s="29">
        <v>32.685185185185183</v>
      </c>
      <c r="I18" s="37">
        <v>20.45371231747756</v>
      </c>
      <c r="J18" s="37">
        <v>9.1004115487435548</v>
      </c>
      <c r="K18" s="37">
        <v>3.9766288539357362</v>
      </c>
      <c r="L18" s="37">
        <v>3.997601660804679E-2</v>
      </c>
      <c r="M18" s="37">
        <v>0.28726629013422872</v>
      </c>
      <c r="N18" s="37">
        <v>18.60526173754489</v>
      </c>
      <c r="O18" s="16">
        <v>1.9543484783643046E-3</v>
      </c>
      <c r="P18" s="16">
        <v>7.8729973341927961E-4</v>
      </c>
      <c r="Q18" s="37">
        <v>2.2267189207991412E-2</v>
      </c>
      <c r="R18" s="16">
        <v>999</v>
      </c>
      <c r="S18" s="37">
        <v>0.45540699664717588</v>
      </c>
      <c r="T18" s="37">
        <v>2.1767553700751733E-2</v>
      </c>
      <c r="U18" s="37"/>
      <c r="V18" s="37">
        <f t="shared" si="0"/>
        <v>6.6853337482125728</v>
      </c>
      <c r="W18" s="37">
        <f t="shared" si="1"/>
        <v>0.11809678801589371</v>
      </c>
      <c r="X18" s="37">
        <f t="shared" si="2"/>
        <v>15.186577838939876</v>
      </c>
      <c r="Y18" s="37">
        <f t="shared" si="3"/>
        <v>0.16332793822500596</v>
      </c>
      <c r="Z18" s="37"/>
      <c r="AA18" s="37">
        <f t="shared" si="4"/>
        <v>58.43917804993589</v>
      </c>
      <c r="AB18" s="37">
        <f t="shared" si="5"/>
        <v>0.36131595200330091</v>
      </c>
      <c r="AC18" s="37">
        <f t="shared" si="6"/>
        <v>75.836762906196284</v>
      </c>
      <c r="AD18" s="37">
        <f t="shared" si="7"/>
        <v>46.463184323102169</v>
      </c>
      <c r="AE18" s="37">
        <f t="shared" si="8"/>
        <v>0.49970020760058487</v>
      </c>
      <c r="AF18" s="37">
        <f t="shared" si="14"/>
        <v>135.13695711573607</v>
      </c>
      <c r="AG18" s="37">
        <f t="shared" si="9"/>
        <v>105.76337853264194</v>
      </c>
      <c r="AH18" s="37">
        <f t="shared" si="10"/>
        <v>1.1572012453666914E-2</v>
      </c>
      <c r="AI18" s="37">
        <f t="shared" si="11"/>
        <v>2.2475590480632159</v>
      </c>
      <c r="AJ18" s="37">
        <f t="shared" si="12"/>
        <v>6.0007270597489146</v>
      </c>
    </row>
    <row r="19" spans="1:36" s="3" customFormat="1" x14ac:dyDescent="0.15">
      <c r="B19" s="21">
        <v>14</v>
      </c>
      <c r="C19" s="22">
        <v>40627</v>
      </c>
      <c r="D19" s="36">
        <f t="shared" si="13"/>
        <v>6</v>
      </c>
      <c r="E19" s="15"/>
      <c r="F19" s="15">
        <v>200</v>
      </c>
      <c r="H19" s="29">
        <v>35.807870370370374</v>
      </c>
      <c r="I19" s="37">
        <v>26.293329618663748</v>
      </c>
      <c r="J19" s="37">
        <v>6.0266703813362525</v>
      </c>
      <c r="K19" s="37">
        <v>4.6345502053975762</v>
      </c>
      <c r="L19" s="37">
        <v>4.1425529388839651E-2</v>
      </c>
      <c r="M19" s="37">
        <v>0.42205314266484822</v>
      </c>
      <c r="N19" s="37">
        <v>15.213442234982397</v>
      </c>
      <c r="O19" s="16">
        <v>1.4999554096186158E-3</v>
      </c>
      <c r="P19" s="16">
        <v>9.2527477984910686E-4</v>
      </c>
      <c r="Q19" s="37">
        <v>2.3459517447853549E-2</v>
      </c>
      <c r="R19" s="16">
        <v>999</v>
      </c>
      <c r="S19" s="37">
        <v>0.49204429514377918</v>
      </c>
      <c r="T19" s="37">
        <v>3.2672198205852244E-2</v>
      </c>
      <c r="U19" s="37"/>
      <c r="V19" s="37">
        <f t="shared" si="0"/>
        <v>9.4150813859053137</v>
      </c>
      <c r="W19" s="37">
        <f t="shared" si="1"/>
        <v>0.24095359364477517</v>
      </c>
      <c r="X19" s="37">
        <f t="shared" si="2"/>
        <v>13.600482186104442</v>
      </c>
      <c r="Y19" s="37">
        <f t="shared" si="3"/>
        <v>0.1854199982974423</v>
      </c>
      <c r="Z19" s="37"/>
      <c r="AA19" s="37">
        <f t="shared" si="4"/>
        <v>75.123798910467855</v>
      </c>
      <c r="AB19" s="37">
        <f t="shared" si="5"/>
        <v>0.67290679717203994</v>
      </c>
      <c r="AC19" s="37">
        <f t="shared" si="6"/>
        <v>50.222253177802109</v>
      </c>
      <c r="AD19" s="37">
        <f t="shared" si="7"/>
        <v>37.981823675719944</v>
      </c>
      <c r="AE19" s="37">
        <f t="shared" si="8"/>
        <v>0.51781911736049557</v>
      </c>
      <c r="AF19" s="37">
        <f t="shared" si="14"/>
        <v>126.53677800280249</v>
      </c>
      <c r="AG19" s="37">
        <f t="shared" si="9"/>
        <v>114.29634850072034</v>
      </c>
      <c r="AH19" s="37">
        <f t="shared" si="10"/>
        <v>2.6363910514221781E-2</v>
      </c>
      <c r="AI19" s="37">
        <f t="shared" si="11"/>
        <v>4.3628285529088293</v>
      </c>
      <c r="AJ19" s="37">
        <f t="shared" si="12"/>
        <v>6.6188842201015419</v>
      </c>
    </row>
    <row r="20" spans="1:36" s="3" customFormat="1" x14ac:dyDescent="0.15">
      <c r="B20" s="21">
        <v>15</v>
      </c>
      <c r="C20" s="22">
        <v>40633</v>
      </c>
      <c r="D20" s="36">
        <f t="shared" si="13"/>
        <v>6</v>
      </c>
      <c r="E20" s="15"/>
      <c r="F20" s="15">
        <v>200</v>
      </c>
      <c r="H20" s="29">
        <v>40.400462962962969</v>
      </c>
      <c r="I20" s="37">
        <v>22.330182283588783</v>
      </c>
      <c r="J20" s="37">
        <v>6.6898177164112163</v>
      </c>
      <c r="K20" s="37">
        <v>3.9700253606367188</v>
      </c>
      <c r="L20" s="37">
        <v>4.8542836500749691E-2</v>
      </c>
      <c r="M20" s="37">
        <v>0.57473212651817818</v>
      </c>
      <c r="N20" s="37">
        <v>18.720874670541956</v>
      </c>
      <c r="O20" s="16">
        <v>2.2733874622550619E-3</v>
      </c>
      <c r="P20" s="16">
        <v>4.9745430949654009E-4</v>
      </c>
      <c r="Q20" s="37">
        <v>2.4589343233723481E-2</v>
      </c>
      <c r="R20" s="16">
        <v>999</v>
      </c>
      <c r="S20" s="37">
        <v>0.38213953725540079</v>
      </c>
      <c r="T20" s="37">
        <v>2.0510100570164207E-2</v>
      </c>
      <c r="U20" s="37"/>
      <c r="V20" s="37">
        <f t="shared" si="0"/>
        <v>9.0214970230434055</v>
      </c>
      <c r="W20" s="37">
        <f t="shared" si="1"/>
        <v>0.39629521194950157</v>
      </c>
      <c r="X20" s="37">
        <f t="shared" si="2"/>
        <v>18.883785680685477</v>
      </c>
      <c r="Y20" s="37">
        <f t="shared" si="3"/>
        <v>0.2451441335207131</v>
      </c>
      <c r="Z20" s="37"/>
      <c r="AA20" s="37">
        <f t="shared" si="4"/>
        <v>63.800520810253673</v>
      </c>
      <c r="AB20" s="37">
        <f t="shared" si="5"/>
        <v>0.98091750164547431</v>
      </c>
      <c r="AC20" s="37">
        <f t="shared" si="6"/>
        <v>55.748480970093475</v>
      </c>
      <c r="AD20" s="37">
        <f t="shared" si="7"/>
        <v>46.741508130728953</v>
      </c>
      <c r="AE20" s="37">
        <f t="shared" si="8"/>
        <v>0.60678545625937108</v>
      </c>
      <c r="AF20" s="37">
        <f t="shared" si="14"/>
        <v>121.13670473825199</v>
      </c>
      <c r="AG20" s="37">
        <f t="shared" si="9"/>
        <v>112.12973189888747</v>
      </c>
      <c r="AH20" s="37">
        <f t="shared" si="10"/>
        <v>3.1229173416492059E-2</v>
      </c>
      <c r="AI20" s="37">
        <f t="shared" si="11"/>
        <v>3.3379358347551378</v>
      </c>
      <c r="AJ20" s="37">
        <f t="shared" si="12"/>
        <v>6.5621443099989012</v>
      </c>
    </row>
    <row r="21" spans="1:36" s="3" customFormat="1" x14ac:dyDescent="0.15">
      <c r="B21" s="21">
        <v>16</v>
      </c>
      <c r="C21" s="22">
        <v>40639</v>
      </c>
      <c r="D21" s="36">
        <f t="shared" si="13"/>
        <v>6</v>
      </c>
      <c r="E21" s="15"/>
      <c r="F21" s="15">
        <v>200</v>
      </c>
      <c r="H21" s="29">
        <v>27.986111111111114</v>
      </c>
      <c r="I21" s="37">
        <v>18.909227516906469</v>
      </c>
      <c r="J21" s="37">
        <v>7.4148402335099739</v>
      </c>
      <c r="K21" s="37">
        <v>3.7962959155310116</v>
      </c>
      <c r="L21" s="37">
        <v>999</v>
      </c>
      <c r="M21" s="37">
        <v>999</v>
      </c>
      <c r="N21" s="37">
        <v>999</v>
      </c>
      <c r="O21" s="16">
        <v>999</v>
      </c>
      <c r="P21" s="16">
        <v>999</v>
      </c>
      <c r="Q21" s="37">
        <v>999</v>
      </c>
      <c r="R21" s="16">
        <v>999</v>
      </c>
      <c r="S21" s="37">
        <v>999</v>
      </c>
      <c r="T21" s="37">
        <v>999</v>
      </c>
      <c r="U21" s="37"/>
      <c r="V21" s="37">
        <f t="shared" si="0"/>
        <v>5.2919574231342414</v>
      </c>
      <c r="W21" s="37">
        <f t="shared" si="1"/>
        <v>999</v>
      </c>
      <c r="X21" s="37">
        <f t="shared" si="2"/>
        <v>999</v>
      </c>
      <c r="Y21" s="37">
        <f t="shared" si="3"/>
        <v>999</v>
      </c>
      <c r="Z21" s="37"/>
      <c r="AA21" s="37">
        <f t="shared" si="4"/>
        <v>54.026364334018488</v>
      </c>
      <c r="AB21" s="37">
        <f t="shared" si="5"/>
        <v>999</v>
      </c>
      <c r="AC21" s="37">
        <f t="shared" si="6"/>
        <v>61.790335279249781</v>
      </c>
      <c r="AD21" s="37">
        <f t="shared" si="7"/>
        <v>999</v>
      </c>
      <c r="AE21" s="37">
        <f t="shared" si="8"/>
        <v>999</v>
      </c>
      <c r="AF21" s="37">
        <f t="shared" si="14"/>
        <v>999</v>
      </c>
      <c r="AG21" s="37">
        <f t="shared" si="9"/>
        <v>999</v>
      </c>
      <c r="AH21" s="37">
        <f t="shared" si="10"/>
        <v>999</v>
      </c>
      <c r="AI21" s="37">
        <f t="shared" si="11"/>
        <v>2.5501867769786566</v>
      </c>
      <c r="AJ21" s="37">
        <f t="shared" si="12"/>
        <v>5.8111290392664516</v>
      </c>
    </row>
    <row r="22" spans="1:36" s="3" customFormat="1" x14ac:dyDescent="0.15">
      <c r="B22" s="21">
        <v>17</v>
      </c>
      <c r="C22" s="22">
        <v>40645</v>
      </c>
      <c r="D22" s="36">
        <f t="shared" si="13"/>
        <v>6</v>
      </c>
      <c r="E22" s="15"/>
      <c r="F22" s="15">
        <v>200</v>
      </c>
      <c r="H22" s="29">
        <v>29.134259259259263</v>
      </c>
      <c r="I22" s="37">
        <v>27.587205211362409</v>
      </c>
      <c r="J22" s="37">
        <v>4.5619595698248219</v>
      </c>
      <c r="K22" s="37">
        <v>4.5770841702091385</v>
      </c>
      <c r="L22" s="37">
        <v>999</v>
      </c>
      <c r="M22" s="37">
        <v>999</v>
      </c>
      <c r="N22" s="37">
        <v>999</v>
      </c>
      <c r="O22" s="16">
        <v>999</v>
      </c>
      <c r="P22" s="16">
        <v>999</v>
      </c>
      <c r="Q22" s="37">
        <v>999</v>
      </c>
      <c r="R22" s="16">
        <v>999</v>
      </c>
      <c r="S22" s="37">
        <v>999</v>
      </c>
      <c r="T22" s="37">
        <v>999</v>
      </c>
      <c r="U22" s="37"/>
      <c r="V22" s="37">
        <f t="shared" si="0"/>
        <v>8.0373278886622064</v>
      </c>
      <c r="W22" s="37">
        <f t="shared" si="1"/>
        <v>999</v>
      </c>
      <c r="X22" s="37">
        <f t="shared" si="2"/>
        <v>999</v>
      </c>
      <c r="Y22" s="37">
        <f t="shared" si="3"/>
        <v>999</v>
      </c>
      <c r="Z22" s="37"/>
      <c r="AA22" s="37">
        <f t="shared" si="4"/>
        <v>78.820586318178314</v>
      </c>
      <c r="AB22" s="37">
        <f t="shared" si="5"/>
        <v>999</v>
      </c>
      <c r="AC22" s="37">
        <f t="shared" si="6"/>
        <v>38.01632974854018</v>
      </c>
      <c r="AD22" s="37">
        <f t="shared" si="7"/>
        <v>999</v>
      </c>
      <c r="AE22" s="37">
        <f t="shared" si="8"/>
        <v>999</v>
      </c>
      <c r="AF22" s="37">
        <f t="shared" si="14"/>
        <v>999</v>
      </c>
      <c r="AG22" s="37">
        <f t="shared" si="9"/>
        <v>999</v>
      </c>
      <c r="AH22" s="37">
        <f t="shared" si="10"/>
        <v>999</v>
      </c>
      <c r="AI22" s="37">
        <f t="shared" si="11"/>
        <v>6.0472270280163292</v>
      </c>
      <c r="AJ22" s="37">
        <f t="shared" si="12"/>
        <v>7.0317852042294557</v>
      </c>
    </row>
    <row r="23" spans="1:36" s="3" customFormat="1" x14ac:dyDescent="0.15">
      <c r="B23" s="21">
        <v>18</v>
      </c>
      <c r="C23" s="22">
        <v>40651</v>
      </c>
      <c r="D23" s="36">
        <f t="shared" si="13"/>
        <v>6</v>
      </c>
      <c r="E23" s="15"/>
      <c r="F23" s="15">
        <v>200</v>
      </c>
      <c r="H23" s="29">
        <v>34.701388888888893</v>
      </c>
      <c r="I23" s="37">
        <v>29.892471029017837</v>
      </c>
      <c r="J23" s="37">
        <v>2.464367639490991</v>
      </c>
      <c r="K23" s="37">
        <v>4.9458150345829086</v>
      </c>
      <c r="L23" s="37">
        <v>4.8224598159195588E-2</v>
      </c>
      <c r="M23" s="37">
        <v>0.69988312462590196</v>
      </c>
      <c r="N23" s="37">
        <v>13.122937290467624</v>
      </c>
      <c r="O23" s="16">
        <v>1.2976365686552256E-3</v>
      </c>
      <c r="P23" s="16">
        <v>1.6935168203279997E-3</v>
      </c>
      <c r="Q23" s="37">
        <v>2.6094338542115691E-2</v>
      </c>
      <c r="R23" s="16">
        <v>999</v>
      </c>
      <c r="S23" s="37">
        <v>0.8914713789893205</v>
      </c>
      <c r="T23" s="37">
        <v>1.8541161290516143E-2</v>
      </c>
      <c r="U23" s="37"/>
      <c r="V23" s="37">
        <f t="shared" si="0"/>
        <v>10.373102620277926</v>
      </c>
      <c r="W23" s="37">
        <f t="shared" si="1"/>
        <v>0.44552835493508353</v>
      </c>
      <c r="X23" s="37">
        <f t="shared" si="2"/>
        <v>11.363685500341314</v>
      </c>
      <c r="Y23" s="37">
        <f t="shared" si="3"/>
        <v>0.20918256684158018</v>
      </c>
      <c r="Z23" s="37"/>
      <c r="AA23" s="37">
        <f t="shared" si="4"/>
        <v>85.407060082908117</v>
      </c>
      <c r="AB23" s="37">
        <f t="shared" si="5"/>
        <v>1.2838919974114873</v>
      </c>
      <c r="AC23" s="37">
        <f t="shared" si="6"/>
        <v>20.536396995758256</v>
      </c>
      <c r="AD23" s="37">
        <f t="shared" si="7"/>
        <v>32.747062478470063</v>
      </c>
      <c r="AE23" s="37">
        <f t="shared" si="8"/>
        <v>0.60280747698994486</v>
      </c>
      <c r="AF23" s="37">
        <f t="shared" si="14"/>
        <v>107.83015655306781</v>
      </c>
      <c r="AG23" s="37">
        <f t="shared" si="9"/>
        <v>120.04082203577961</v>
      </c>
      <c r="AH23" s="37">
        <f t="shared" si="10"/>
        <v>5.8342746584758055E-2</v>
      </c>
      <c r="AI23" s="37">
        <f t="shared" si="11"/>
        <v>12.12987484091134</v>
      </c>
      <c r="AJ23" s="37">
        <f t="shared" si="12"/>
        <v>7.051325067759068</v>
      </c>
    </row>
    <row r="24" spans="1:36" s="3" customFormat="1" x14ac:dyDescent="0.15">
      <c r="B24" s="21">
        <v>19</v>
      </c>
      <c r="C24" s="22">
        <v>40657</v>
      </c>
      <c r="D24" s="36">
        <f t="shared" si="13"/>
        <v>6</v>
      </c>
      <c r="E24" s="15"/>
      <c r="F24" s="15">
        <v>200</v>
      </c>
      <c r="H24" s="29">
        <v>30.05787037037037</v>
      </c>
      <c r="I24" s="37">
        <v>24.002676667619117</v>
      </c>
      <c r="J24" s="37">
        <v>5.4787118011993776</v>
      </c>
      <c r="K24" s="37">
        <v>4.1950641581237367</v>
      </c>
      <c r="L24" s="37">
        <v>999</v>
      </c>
      <c r="M24" s="37">
        <v>999</v>
      </c>
      <c r="N24" s="37">
        <v>999</v>
      </c>
      <c r="O24" s="16">
        <v>999</v>
      </c>
      <c r="P24" s="16">
        <v>999</v>
      </c>
      <c r="Q24" s="37">
        <v>999</v>
      </c>
      <c r="R24" s="16">
        <v>999</v>
      </c>
      <c r="S24" s="37">
        <v>999</v>
      </c>
      <c r="T24" s="37">
        <v>999</v>
      </c>
      <c r="U24" s="37"/>
      <c r="V24" s="37">
        <f t="shared" si="0"/>
        <v>7.2146934381720884</v>
      </c>
      <c r="W24" s="37">
        <f t="shared" si="1"/>
        <v>999</v>
      </c>
      <c r="X24" s="37">
        <f t="shared" si="2"/>
        <v>999</v>
      </c>
      <c r="Y24" s="37">
        <f t="shared" si="3"/>
        <v>999</v>
      </c>
      <c r="Z24" s="37"/>
      <c r="AA24" s="37">
        <f t="shared" si="4"/>
        <v>68.57907619319748</v>
      </c>
      <c r="AB24" s="37">
        <f t="shared" si="5"/>
        <v>999</v>
      </c>
      <c r="AC24" s="37">
        <f t="shared" si="6"/>
        <v>45.655931676661481</v>
      </c>
      <c r="AD24" s="37">
        <f t="shared" si="7"/>
        <v>999</v>
      </c>
      <c r="AE24" s="37">
        <f t="shared" si="8"/>
        <v>999</v>
      </c>
      <c r="AF24" s="37">
        <f t="shared" si="14"/>
        <v>999</v>
      </c>
      <c r="AG24" s="37">
        <f t="shared" si="9"/>
        <v>999</v>
      </c>
      <c r="AH24" s="37">
        <f t="shared" si="10"/>
        <v>999</v>
      </c>
      <c r="AI24" s="37">
        <f t="shared" si="11"/>
        <v>4.3810803595043177</v>
      </c>
      <c r="AJ24" s="37">
        <f t="shared" si="12"/>
        <v>6.6752549480467316</v>
      </c>
    </row>
    <row r="25" spans="1:36" s="3" customFormat="1" x14ac:dyDescent="0.15">
      <c r="B25" s="21">
        <v>20</v>
      </c>
      <c r="C25" s="22">
        <v>40663</v>
      </c>
      <c r="D25" s="36">
        <f t="shared" si="13"/>
        <v>12</v>
      </c>
      <c r="E25" s="15"/>
      <c r="F25" s="15">
        <v>200</v>
      </c>
      <c r="H25" s="29">
        <v>39.32175925925926</v>
      </c>
      <c r="I25" s="37">
        <v>23.795689405982095</v>
      </c>
      <c r="J25" s="37">
        <v>6.4879530712811651</v>
      </c>
      <c r="K25" s="37">
        <v>4.3694894741437613</v>
      </c>
      <c r="L25" s="37">
        <v>999</v>
      </c>
      <c r="M25" s="37">
        <v>999</v>
      </c>
      <c r="N25" s="37">
        <v>999</v>
      </c>
      <c r="O25" s="16">
        <v>999</v>
      </c>
      <c r="P25" s="16">
        <v>999</v>
      </c>
      <c r="Q25" s="37">
        <v>999</v>
      </c>
      <c r="R25" s="16">
        <v>999</v>
      </c>
      <c r="S25" s="37">
        <v>999</v>
      </c>
      <c r="T25" s="37">
        <v>999</v>
      </c>
      <c r="U25" s="37"/>
      <c r="V25" s="37">
        <f t="shared" si="0"/>
        <v>9.3568837023013387</v>
      </c>
      <c r="W25" s="37">
        <f t="shared" si="1"/>
        <v>999</v>
      </c>
      <c r="X25" s="37">
        <f t="shared" si="2"/>
        <v>999</v>
      </c>
      <c r="Y25" s="37">
        <f t="shared" si="3"/>
        <v>999</v>
      </c>
      <c r="Z25" s="37"/>
      <c r="AA25" s="37">
        <f t="shared" si="4"/>
        <v>67.987684017091709</v>
      </c>
      <c r="AB25" s="37">
        <f t="shared" si="5"/>
        <v>999</v>
      </c>
      <c r="AC25" s="37">
        <f t="shared" si="6"/>
        <v>54.06627559400971</v>
      </c>
      <c r="AD25" s="37">
        <f t="shared" si="7"/>
        <v>999</v>
      </c>
      <c r="AE25" s="37">
        <f t="shared" si="8"/>
        <v>999</v>
      </c>
      <c r="AF25" s="37">
        <f t="shared" si="14"/>
        <v>999</v>
      </c>
      <c r="AG25" s="37">
        <f t="shared" si="9"/>
        <v>999</v>
      </c>
      <c r="AH25" s="37">
        <f t="shared" si="10"/>
        <v>999</v>
      </c>
      <c r="AI25" s="37">
        <f t="shared" si="11"/>
        <v>3.6676728614627914</v>
      </c>
      <c r="AJ25" s="37">
        <f t="shared" si="12"/>
        <v>6.3535197428877144</v>
      </c>
    </row>
    <row r="26" spans="1:36" s="3" customFormat="1" x14ac:dyDescent="0.15">
      <c r="B26" s="21">
        <v>21</v>
      </c>
      <c r="C26" s="22">
        <v>40675</v>
      </c>
      <c r="D26" s="36">
        <f t="shared" si="13"/>
        <v>12</v>
      </c>
      <c r="E26" s="15"/>
      <c r="F26" s="15">
        <v>200</v>
      </c>
      <c r="H26" s="29">
        <v>46.627314814814824</v>
      </c>
      <c r="I26" s="37">
        <v>30.259041225512725</v>
      </c>
      <c r="J26" s="37">
        <v>3.5849928170119085</v>
      </c>
      <c r="K26" s="37">
        <v>5.1628927170055334</v>
      </c>
      <c r="L26" s="37">
        <v>4.2895087711745446E-2</v>
      </c>
      <c r="M26" s="37">
        <v>0.22723253313477332</v>
      </c>
      <c r="N26" s="37">
        <v>11.652656191006832</v>
      </c>
      <c r="O26" s="16">
        <v>1.4600002384964137E-3</v>
      </c>
      <c r="P26" s="16">
        <v>8.2793359242620389E-4</v>
      </c>
      <c r="Q26" s="37">
        <v>2.5956145501017939E-2</v>
      </c>
      <c r="R26" s="16">
        <v>999</v>
      </c>
      <c r="S26" s="37">
        <v>0.76246523154675327</v>
      </c>
      <c r="T26" s="37">
        <v>5.7016923423708635E-2</v>
      </c>
      <c r="U26" s="37"/>
      <c r="V26" s="37">
        <f t="shared" si="0"/>
        <v>14.108978412164419</v>
      </c>
      <c r="W26" s="37">
        <f t="shared" si="1"/>
        <v>9.0119035769669162E-2</v>
      </c>
      <c r="X26" s="37">
        <f t="shared" si="2"/>
        <v>13.558300681687605</v>
      </c>
      <c r="Y26" s="37">
        <f t="shared" si="3"/>
        <v>0.25001034484308121</v>
      </c>
      <c r="Z26" s="37"/>
      <c r="AA26" s="37">
        <f t="shared" si="4"/>
        <v>86.454403501464938</v>
      </c>
      <c r="AB26" s="37">
        <f t="shared" si="5"/>
        <v>0.19327519958544936</v>
      </c>
      <c r="AC26" s="37">
        <f t="shared" si="6"/>
        <v>29.874940141765904</v>
      </c>
      <c r="AD26" s="37">
        <f t="shared" si="7"/>
        <v>29.078021617877397</v>
      </c>
      <c r="AE26" s="37">
        <f t="shared" si="8"/>
        <v>0.53618859639681804</v>
      </c>
      <c r="AF26" s="37">
        <f t="shared" si="14"/>
        <v>117.0588074392131</v>
      </c>
      <c r="AG26" s="37">
        <f t="shared" si="9"/>
        <v>116.26188891532459</v>
      </c>
      <c r="AH26" s="37">
        <f t="shared" si="10"/>
        <v>9.8910410042541506E-3</v>
      </c>
      <c r="AI26" s="37">
        <f t="shared" si="11"/>
        <v>8.4404747150187145</v>
      </c>
      <c r="AJ26" s="37">
        <f t="shared" si="12"/>
        <v>6.8376812570247223</v>
      </c>
    </row>
    <row r="27" spans="1:36" s="3" customFormat="1" x14ac:dyDescent="0.15">
      <c r="B27" s="21">
        <v>22</v>
      </c>
      <c r="C27" s="22">
        <v>40687</v>
      </c>
      <c r="D27" s="36">
        <f t="shared" si="13"/>
        <v>12</v>
      </c>
      <c r="E27" s="15"/>
      <c r="F27" s="15">
        <v>200</v>
      </c>
      <c r="H27" s="29">
        <v>24.266203703703702</v>
      </c>
      <c r="I27" s="37">
        <v>29.75959370822229</v>
      </c>
      <c r="J27" s="37">
        <v>4.2504285915137814</v>
      </c>
      <c r="K27" s="37">
        <v>5.7900462642752126</v>
      </c>
      <c r="L27" s="37">
        <v>999</v>
      </c>
      <c r="M27" s="37">
        <v>999</v>
      </c>
      <c r="N27" s="37">
        <v>999</v>
      </c>
      <c r="O27" s="16">
        <v>999</v>
      </c>
      <c r="P27" s="16">
        <v>999</v>
      </c>
      <c r="Q27" s="37">
        <v>999</v>
      </c>
      <c r="R27" s="16">
        <v>999</v>
      </c>
      <c r="S27" s="37">
        <v>999</v>
      </c>
      <c r="T27" s="37">
        <v>999</v>
      </c>
      <c r="U27" s="37"/>
      <c r="V27" s="37">
        <f t="shared" si="0"/>
        <v>7.221523630631812</v>
      </c>
      <c r="W27" s="37">
        <f t="shared" si="1"/>
        <v>999</v>
      </c>
      <c r="X27" s="37">
        <f t="shared" si="2"/>
        <v>999</v>
      </c>
      <c r="Y27" s="37">
        <f t="shared" si="3"/>
        <v>999</v>
      </c>
      <c r="Z27" s="37"/>
      <c r="AA27" s="37">
        <f t="shared" si="4"/>
        <v>85.027410594920838</v>
      </c>
      <c r="AB27" s="37">
        <f t="shared" si="5"/>
        <v>999</v>
      </c>
      <c r="AC27" s="37">
        <f t="shared" si="6"/>
        <v>35.420238262614845</v>
      </c>
      <c r="AD27" s="37">
        <f t="shared" si="7"/>
        <v>999</v>
      </c>
      <c r="AE27" s="37">
        <f t="shared" si="8"/>
        <v>999</v>
      </c>
      <c r="AF27" s="37">
        <f t="shared" si="14"/>
        <v>999</v>
      </c>
      <c r="AG27" s="37">
        <f t="shared" si="9"/>
        <v>999</v>
      </c>
      <c r="AH27" s="37">
        <f t="shared" si="10"/>
        <v>999</v>
      </c>
      <c r="AI27" s="37">
        <f t="shared" si="11"/>
        <v>7.0015512712386192</v>
      </c>
      <c r="AJ27" s="37">
        <f t="shared" si="12"/>
        <v>5.9964159884432515</v>
      </c>
    </row>
    <row r="28" spans="1:36" s="3" customFormat="1" x14ac:dyDescent="0.15">
      <c r="B28" s="21">
        <v>23</v>
      </c>
      <c r="C28" s="22">
        <v>40699</v>
      </c>
      <c r="D28" s="36">
        <f t="shared" si="13"/>
        <v>12</v>
      </c>
      <c r="E28" s="15"/>
      <c r="F28" s="15">
        <v>200</v>
      </c>
      <c r="H28" s="29">
        <v>19.386574074074076</v>
      </c>
      <c r="I28" s="37">
        <v>28.348469370219291</v>
      </c>
      <c r="J28" s="37">
        <v>4.2018366625467038</v>
      </c>
      <c r="K28" s="37">
        <v>5.5673145632003651</v>
      </c>
      <c r="L28" s="37">
        <v>999</v>
      </c>
      <c r="M28" s="37">
        <v>999</v>
      </c>
      <c r="N28" s="37">
        <v>999</v>
      </c>
      <c r="O28" s="16">
        <v>999</v>
      </c>
      <c r="P28" s="16">
        <v>999</v>
      </c>
      <c r="Q28" s="37">
        <v>999</v>
      </c>
      <c r="R28" s="16">
        <v>999</v>
      </c>
      <c r="S28" s="37">
        <v>999</v>
      </c>
      <c r="T28" s="37">
        <v>999</v>
      </c>
      <c r="U28" s="37"/>
      <c r="V28" s="37">
        <f t="shared" si="0"/>
        <v>5.4957970133237639</v>
      </c>
      <c r="W28" s="37">
        <f t="shared" si="1"/>
        <v>999</v>
      </c>
      <c r="X28" s="37">
        <f t="shared" si="2"/>
        <v>999</v>
      </c>
      <c r="Y28" s="37">
        <f t="shared" si="3"/>
        <v>999</v>
      </c>
      <c r="Z28" s="37"/>
      <c r="AA28" s="37">
        <f t="shared" si="4"/>
        <v>80.995626772055118</v>
      </c>
      <c r="AB28" s="37">
        <f t="shared" si="5"/>
        <v>999</v>
      </c>
      <c r="AC28" s="37">
        <f t="shared" si="6"/>
        <v>35.01530552122253</v>
      </c>
      <c r="AD28" s="37">
        <f t="shared" si="7"/>
        <v>999</v>
      </c>
      <c r="AE28" s="37">
        <f t="shared" si="8"/>
        <v>999</v>
      </c>
      <c r="AF28" s="37">
        <f t="shared" si="14"/>
        <v>999</v>
      </c>
      <c r="AG28" s="37">
        <f t="shared" si="9"/>
        <v>999</v>
      </c>
      <c r="AH28" s="37">
        <f t="shared" si="10"/>
        <v>999</v>
      </c>
      <c r="AI28" s="37">
        <f t="shared" si="11"/>
        <v>6.7466852347938442</v>
      </c>
      <c r="AJ28" s="37">
        <f t="shared" si="12"/>
        <v>5.9406045571536259</v>
      </c>
    </row>
    <row r="29" spans="1:36" s="3" customFormat="1" x14ac:dyDescent="0.15">
      <c r="B29" s="21">
        <v>24</v>
      </c>
      <c r="C29" s="22">
        <v>40711</v>
      </c>
      <c r="D29" s="36">
        <f t="shared" si="13"/>
        <v>12</v>
      </c>
      <c r="E29" s="15"/>
      <c r="F29" s="15">
        <v>200</v>
      </c>
      <c r="H29" s="29">
        <v>18.863425925925927</v>
      </c>
      <c r="I29" s="37">
        <v>34.454093662142867</v>
      </c>
      <c r="J29" s="37">
        <v>3.4977700472458153</v>
      </c>
      <c r="K29" s="37">
        <v>7.1345911120936103</v>
      </c>
      <c r="L29" s="37">
        <v>999</v>
      </c>
      <c r="M29" s="37">
        <v>999</v>
      </c>
      <c r="N29" s="37">
        <v>999</v>
      </c>
      <c r="O29" s="16">
        <v>999</v>
      </c>
      <c r="P29" s="16">
        <v>999</v>
      </c>
      <c r="Q29" s="37">
        <v>999</v>
      </c>
      <c r="R29" s="16">
        <v>999</v>
      </c>
      <c r="S29" s="37">
        <v>999</v>
      </c>
      <c r="T29" s="37">
        <v>999</v>
      </c>
      <c r="U29" s="37"/>
      <c r="V29" s="37">
        <f t="shared" si="0"/>
        <v>6.4992224364074591</v>
      </c>
      <c r="W29" s="37">
        <f t="shared" si="1"/>
        <v>999</v>
      </c>
      <c r="X29" s="37">
        <f t="shared" si="2"/>
        <v>999</v>
      </c>
      <c r="Y29" s="37">
        <f t="shared" si="3"/>
        <v>999</v>
      </c>
      <c r="Z29" s="37"/>
      <c r="AA29" s="37">
        <f t="shared" si="4"/>
        <v>98.440267606122489</v>
      </c>
      <c r="AB29" s="37">
        <f t="shared" si="5"/>
        <v>999</v>
      </c>
      <c r="AC29" s="37">
        <f t="shared" si="6"/>
        <v>29.148083727048459</v>
      </c>
      <c r="AD29" s="37">
        <f t="shared" si="7"/>
        <v>999</v>
      </c>
      <c r="AE29" s="37">
        <f t="shared" si="8"/>
        <v>999</v>
      </c>
      <c r="AF29" s="37">
        <f t="shared" si="14"/>
        <v>999</v>
      </c>
      <c r="AG29" s="37">
        <f t="shared" si="9"/>
        <v>999</v>
      </c>
      <c r="AH29" s="37">
        <f t="shared" si="10"/>
        <v>999</v>
      </c>
      <c r="AI29" s="37">
        <f t="shared" si="11"/>
        <v>9.8503026776366909</v>
      </c>
      <c r="AJ29" s="37">
        <f t="shared" si="12"/>
        <v>5.634021904590675</v>
      </c>
    </row>
    <row r="30" spans="1:36" s="3" customFormat="1" x14ac:dyDescent="0.15">
      <c r="B30" s="21">
        <v>25</v>
      </c>
      <c r="C30" s="22">
        <v>40723</v>
      </c>
      <c r="D30" s="36">
        <f t="shared" si="13"/>
        <v>12</v>
      </c>
      <c r="E30" s="15"/>
      <c r="F30" s="15">
        <v>200</v>
      </c>
      <c r="H30" s="29">
        <v>19.131944444444446</v>
      </c>
      <c r="I30" s="37">
        <v>36.522973004722104</v>
      </c>
      <c r="J30" s="37">
        <v>3.2727835847322098</v>
      </c>
      <c r="K30" s="37">
        <v>7.6083822417296156</v>
      </c>
      <c r="L30" s="37">
        <v>999</v>
      </c>
      <c r="M30" s="37">
        <v>999</v>
      </c>
      <c r="N30" s="37">
        <v>999</v>
      </c>
      <c r="O30" s="16">
        <v>999</v>
      </c>
      <c r="P30" s="16">
        <v>999</v>
      </c>
      <c r="Q30" s="37">
        <v>999</v>
      </c>
      <c r="R30" s="16">
        <v>999</v>
      </c>
      <c r="S30" s="37">
        <v>999</v>
      </c>
      <c r="T30" s="37">
        <v>999</v>
      </c>
      <c r="U30" s="37"/>
      <c r="V30" s="37">
        <f t="shared" si="0"/>
        <v>6.9875549047228755</v>
      </c>
      <c r="W30" s="37">
        <f t="shared" si="1"/>
        <v>999</v>
      </c>
      <c r="X30" s="37">
        <f t="shared" si="2"/>
        <v>999</v>
      </c>
      <c r="Y30" s="37">
        <f t="shared" si="3"/>
        <v>999</v>
      </c>
      <c r="Z30" s="37"/>
      <c r="AA30" s="37">
        <f t="shared" si="4"/>
        <v>104.35135144206316</v>
      </c>
      <c r="AB30" s="37">
        <f t="shared" si="5"/>
        <v>999</v>
      </c>
      <c r="AC30" s="37">
        <f t="shared" si="6"/>
        <v>27.27319653943508</v>
      </c>
      <c r="AD30" s="37">
        <f t="shared" si="7"/>
        <v>999</v>
      </c>
      <c r="AE30" s="37">
        <f t="shared" si="8"/>
        <v>999</v>
      </c>
      <c r="AF30" s="37">
        <f t="shared" si="14"/>
        <v>999</v>
      </c>
      <c r="AG30" s="37">
        <f t="shared" si="9"/>
        <v>999</v>
      </c>
      <c r="AH30" s="37">
        <f t="shared" si="10"/>
        <v>999</v>
      </c>
      <c r="AI30" s="37">
        <f t="shared" si="11"/>
        <v>11.159605289853145</v>
      </c>
      <c r="AJ30" s="37">
        <f t="shared" si="12"/>
        <v>5.6004198814397652</v>
      </c>
    </row>
    <row r="31" spans="1:36" s="3" customFormat="1" x14ac:dyDescent="0.15">
      <c r="B31" s="21">
        <v>26</v>
      </c>
      <c r="C31" s="22">
        <v>40735</v>
      </c>
      <c r="D31" s="36">
        <v>12</v>
      </c>
      <c r="E31" s="15"/>
      <c r="F31" s="15">
        <v>200</v>
      </c>
      <c r="H31" s="29">
        <v>16.780092592592595</v>
      </c>
      <c r="I31" s="37">
        <v>36.854433837828644</v>
      </c>
      <c r="J31" s="37">
        <v>2.7429479155209862</v>
      </c>
      <c r="K31" s="37">
        <v>8.222966155456584</v>
      </c>
      <c r="L31" s="37">
        <v>999</v>
      </c>
      <c r="M31" s="37">
        <v>999</v>
      </c>
      <c r="N31" s="37">
        <v>999</v>
      </c>
      <c r="O31" s="16">
        <v>999</v>
      </c>
      <c r="P31" s="16">
        <v>999</v>
      </c>
      <c r="Q31" s="37">
        <v>999</v>
      </c>
      <c r="R31" s="16">
        <v>999</v>
      </c>
      <c r="S31" s="37">
        <v>999</v>
      </c>
      <c r="T31" s="37">
        <v>999</v>
      </c>
      <c r="U31" s="37"/>
      <c r="V31" s="37">
        <f t="shared" si="0"/>
        <v>6.1842081224634233</v>
      </c>
      <c r="W31" s="37">
        <f t="shared" si="1"/>
        <v>999</v>
      </c>
      <c r="X31" s="37">
        <f t="shared" si="2"/>
        <v>999</v>
      </c>
      <c r="Y31" s="37">
        <f t="shared" si="3"/>
        <v>999</v>
      </c>
      <c r="Z31" s="37"/>
      <c r="AA31" s="37">
        <f t="shared" si="4"/>
        <v>105.29838239379613</v>
      </c>
      <c r="AB31" s="37">
        <f t="shared" si="5"/>
        <v>999</v>
      </c>
      <c r="AC31" s="37">
        <f t="shared" si="6"/>
        <v>22.857899296008217</v>
      </c>
      <c r="AD31" s="37">
        <f t="shared" si="7"/>
        <v>999</v>
      </c>
      <c r="AE31" s="37">
        <f t="shared" si="8"/>
        <v>999</v>
      </c>
      <c r="AF31" s="37">
        <f t="shared" ref="AF31" si="15">+IF(OR(AA31=999,AB31=999,AC31=999),999,AA31+AB31+AC31+AE31)</f>
        <v>999</v>
      </c>
      <c r="AG31" s="37">
        <f t="shared" si="9"/>
        <v>999</v>
      </c>
      <c r="AH31" s="37">
        <f t="shared" si="10"/>
        <v>999</v>
      </c>
      <c r="AI31" s="37">
        <f t="shared" si="11"/>
        <v>13.436067680792487</v>
      </c>
      <c r="AJ31" s="37">
        <f t="shared" si="12"/>
        <v>5.2288722420357976</v>
      </c>
    </row>
    <row r="32" spans="1:36" s="8" customFormat="1" x14ac:dyDescent="0.15">
      <c r="A32" s="7" t="s">
        <v>232</v>
      </c>
      <c r="D32" s="9"/>
      <c r="E32" s="9"/>
      <c r="F32" s="8" t="s">
        <v>43</v>
      </c>
      <c r="H32" s="10"/>
      <c r="I32" s="10"/>
      <c r="J32" s="10"/>
      <c r="K32" s="10"/>
      <c r="L32" s="10"/>
      <c r="M32" s="10"/>
      <c r="N32" s="10"/>
      <c r="O32" s="17"/>
      <c r="P32" s="17"/>
      <c r="Q32" s="10"/>
      <c r="R32" s="17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 spans="1:36" s="3" customFormat="1" x14ac:dyDescent="0.15">
      <c r="D33" s="4"/>
      <c r="E33" s="4"/>
      <c r="F33" s="4"/>
      <c r="H33" s="37"/>
      <c r="I33" s="39"/>
      <c r="J33" s="39"/>
      <c r="K33" s="39"/>
      <c r="L33" s="39"/>
      <c r="M33" s="39"/>
      <c r="N33" s="39"/>
      <c r="O33" s="48"/>
      <c r="P33" s="48"/>
      <c r="Q33" s="39"/>
      <c r="R33" s="48"/>
      <c r="S33" s="39"/>
      <c r="T33" s="39"/>
      <c r="U33" s="39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</row>
    <row r="34" spans="1:36" s="19" customFormat="1" x14ac:dyDescent="0.15">
      <c r="A34" s="18" t="s">
        <v>231</v>
      </c>
      <c r="D34" s="20"/>
      <c r="E34" s="20"/>
      <c r="F34" s="19" t="s">
        <v>47</v>
      </c>
      <c r="H34" s="47"/>
      <c r="I34" s="47"/>
      <c r="J34" s="47"/>
      <c r="K34" s="47"/>
      <c r="L34" s="47"/>
      <c r="M34" s="47"/>
      <c r="N34" s="47"/>
      <c r="O34" s="30"/>
      <c r="P34" s="30"/>
      <c r="Q34" s="47"/>
      <c r="R34" s="30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</row>
    <row r="35" spans="1:36" s="3" customFormat="1" x14ac:dyDescent="0.15">
      <c r="B35" s="21">
        <v>1</v>
      </c>
      <c r="C35" s="22">
        <v>40495</v>
      </c>
      <c r="D35" s="36">
        <f t="shared" ref="D35:D54" si="16">+C36-C35</f>
        <v>12</v>
      </c>
      <c r="E35" s="14"/>
      <c r="F35" s="14">
        <v>500</v>
      </c>
      <c r="H35" s="37">
        <v>3.4004629629629632</v>
      </c>
      <c r="I35" s="37">
        <v>999</v>
      </c>
      <c r="J35" s="37">
        <v>999</v>
      </c>
      <c r="K35" s="37">
        <v>999</v>
      </c>
      <c r="L35" s="37">
        <v>0.54545091531551504</v>
      </c>
      <c r="M35" s="37">
        <v>1.092714984885172</v>
      </c>
      <c r="N35" s="37">
        <v>34.447181990835276</v>
      </c>
      <c r="O35" s="16">
        <v>2.7712034925564122E-2</v>
      </c>
      <c r="P35" s="16">
        <v>1.0565396531610394E-2</v>
      </c>
      <c r="Q35" s="37">
        <v>0.27866068865669902</v>
      </c>
      <c r="R35" s="16">
        <v>999</v>
      </c>
      <c r="S35" s="37">
        <v>0.41847678694257479</v>
      </c>
      <c r="T35" s="37">
        <v>0.10994119359189342</v>
      </c>
      <c r="U35" s="37"/>
      <c r="V35" s="37">
        <f>+IF(OR(H35=999,I35=999),999,I35/100*H35)</f>
        <v>999</v>
      </c>
      <c r="W35" s="37">
        <f>+IF(OR(H35=999, L35=999, M35=999),999,(M35-3.42*L35)/100*67.2/28*H35)</f>
        <v>-6.3063120929473526E-2</v>
      </c>
      <c r="X35" s="37">
        <f>+IF(OR(H35=999,L35=999,N35=999),999,(N35-L35*0.5)/100*100/40*H35)</f>
        <v>2.9052243430114455</v>
      </c>
      <c r="Y35" s="37">
        <f>+IF(OR(H35=999,L35=999),999,L35/100*100/8*H35)</f>
        <v>0.23184820445558207</v>
      </c>
      <c r="Z35" s="37"/>
      <c r="AA35" s="37">
        <f>+IF(I35=999,999,I35/0.35)</f>
        <v>999</v>
      </c>
      <c r="AB35" s="37">
        <f>+IF(OR(L35=999,M35=999),999,(M35-3.42*L35)*67.2/28)</f>
        <v>-1.8545451491853344</v>
      </c>
      <c r="AC35" s="37">
        <f>+IF(J35=999,999,J35*100/12)</f>
        <v>999</v>
      </c>
      <c r="AD35" s="37">
        <f>+IF(OR(L35=999,N35=999),999,(N35-L35*0.5)*100/40)</f>
        <v>85.436141332943791</v>
      </c>
      <c r="AE35" s="37">
        <f>+IF(L35=999,999,L35/0.08)</f>
        <v>6.8181364414439383</v>
      </c>
      <c r="AF35" s="37">
        <f>+IF(OR(AA35=999,AC35=999),999,AA35+AB35+AC35+AE35)</f>
        <v>999</v>
      </c>
      <c r="AG35" s="37">
        <f>+IF(OR(AA35=999,AD35=999),999,AA35+AB35+AD35+AE35)</f>
        <v>999</v>
      </c>
      <c r="AH35" s="37">
        <f>+IF(OR(W35=999,X35=999),999,(W35/67.2)/(X35/100))</f>
        <v>-3.2301784259902842E-2</v>
      </c>
      <c r="AI35" s="37">
        <f>+IF(OR(I35=999,J35=999),999,I35/J35)</f>
        <v>999</v>
      </c>
      <c r="AJ35" s="37">
        <f>+IF(OR(I35=999,K35=999),999,(I35/12)/(K35/14))</f>
        <v>999</v>
      </c>
    </row>
    <row r="36" spans="1:36" s="3" customFormat="1" x14ac:dyDescent="0.15">
      <c r="B36" s="21">
        <v>2</v>
      </c>
      <c r="C36" s="22">
        <v>40507</v>
      </c>
      <c r="D36" s="36">
        <f t="shared" si="16"/>
        <v>12</v>
      </c>
      <c r="E36" s="14"/>
      <c r="F36" s="14">
        <v>500</v>
      </c>
      <c r="H36" s="37">
        <v>3.4791666666666674</v>
      </c>
      <c r="I36" s="37">
        <v>999</v>
      </c>
      <c r="J36" s="37">
        <v>999</v>
      </c>
      <c r="K36" s="37">
        <v>999</v>
      </c>
      <c r="L36" s="37">
        <v>0.50949702992588086</v>
      </c>
      <c r="M36" s="37">
        <v>3.9253468208656286</v>
      </c>
      <c r="N36" s="37">
        <v>28.642777679590097</v>
      </c>
      <c r="O36" s="16">
        <v>2.3428647751838019E-2</v>
      </c>
      <c r="P36" s="16">
        <v>1.8070876904249519E-2</v>
      </c>
      <c r="Q36" s="37">
        <v>0.31145647075290567</v>
      </c>
      <c r="R36" s="16">
        <v>999</v>
      </c>
      <c r="S36" s="37">
        <v>0.49907074788391909</v>
      </c>
      <c r="T36" s="37">
        <v>0.12366137213729385</v>
      </c>
      <c r="U36" s="37"/>
      <c r="V36" s="37">
        <f t="shared" ref="V36:V55" si="17">+IF(OR(H36=999,I36=999),999,I36/100*H36)</f>
        <v>999</v>
      </c>
      <c r="W36" s="37">
        <f t="shared" ref="W36:W55" si="18">+IF(OR(H36=999, L36=999, M36=999),999,(M36-3.42*L36)/100*67.2/28*H36)</f>
        <v>0.18226939270634623</v>
      </c>
      <c r="X36" s="37">
        <f t="shared" ref="X36:X55" si="19">+IF(OR(H36=999,L36=999,N36=999),999,(N36-L36*0.5)/100*100/40*H36)</f>
        <v>2.4691671200483003</v>
      </c>
      <c r="Y36" s="37">
        <f t="shared" ref="Y36:Y55" si="20">+IF(OR(H36=999,L36=999),999,L36/100*100/8*H36)</f>
        <v>0.22157813541047428</v>
      </c>
      <c r="Z36" s="37"/>
      <c r="AA36" s="37">
        <f t="shared" ref="AA36:AA55" si="21">+IF(I36=999,999,I36/0.35)</f>
        <v>999</v>
      </c>
      <c r="AB36" s="37">
        <f t="shared" ref="AB36:AB55" si="22">+IF(OR(L36=999,M36=999),999,(M36-3.42*L36)*67.2/28)</f>
        <v>5.2388807484458795</v>
      </c>
      <c r="AC36" s="37">
        <f t="shared" ref="AC36:AC55" si="23">+IF(J36=999,999,J36*100/12)</f>
        <v>999</v>
      </c>
      <c r="AD36" s="37">
        <f t="shared" ref="AD36:AD55" si="24">+IF(OR(L36=999,N36=999),999,(N36-L36*0.5)*100/40)</f>
        <v>70.970072911567883</v>
      </c>
      <c r="AE36" s="37">
        <f t="shared" ref="AE36:AE55" si="25">+IF(L36=999,999,L36/0.08)</f>
        <v>6.3687128740735108</v>
      </c>
      <c r="AF36" s="37">
        <f t="shared" ref="AF36:AF55" si="26">+IF(OR(AA36=999,AC36=999),999,AA36+AB36+AC36+AE36)</f>
        <v>999</v>
      </c>
      <c r="AG36" s="37">
        <f t="shared" ref="AG36:AG55" si="27">+IF(OR(AA36=999,AD36=999),999,AA36+AB36+AD36+AE36)</f>
        <v>999</v>
      </c>
      <c r="AH36" s="37">
        <f t="shared" ref="AH36:AH55" si="28">+IF(OR(W36=999,X36=999),999,(W36/67.2)/(X36/100))</f>
        <v>0.10984846393528803</v>
      </c>
      <c r="AI36" s="37">
        <f t="shared" ref="AI36:AI55" si="29">+IF(OR(I36=999,J36=999),999,I36/J36)</f>
        <v>999</v>
      </c>
      <c r="AJ36" s="37">
        <f t="shared" ref="AJ36:AJ55" si="30">+IF(OR(I36=999,K36=999),999,(I36/12)/(K36/14))</f>
        <v>999</v>
      </c>
    </row>
    <row r="37" spans="1:36" s="3" customFormat="1" x14ac:dyDescent="0.15">
      <c r="B37" s="21">
        <v>3</v>
      </c>
      <c r="C37" s="22">
        <v>40519</v>
      </c>
      <c r="D37" s="36">
        <f t="shared" si="16"/>
        <v>12</v>
      </c>
      <c r="E37" s="14"/>
      <c r="F37" s="14">
        <v>500</v>
      </c>
      <c r="H37" s="37">
        <v>9.1967592592592613</v>
      </c>
      <c r="I37" s="37">
        <v>999</v>
      </c>
      <c r="J37" s="37">
        <v>999</v>
      </c>
      <c r="K37" s="37">
        <v>999</v>
      </c>
      <c r="L37" s="37">
        <v>9.1741180698826461E-2</v>
      </c>
      <c r="M37" s="37">
        <v>0.23626000082140833</v>
      </c>
      <c r="N37" s="37">
        <v>33.307867515358296</v>
      </c>
      <c r="O37" s="16">
        <v>3.1833944453198253E-3</v>
      </c>
      <c r="P37" s="16">
        <v>2.3141721805341789E-3</v>
      </c>
      <c r="Q37" s="37">
        <v>4.0785925058022553E-2</v>
      </c>
      <c r="R37" s="16">
        <v>999</v>
      </c>
      <c r="S37" s="37">
        <v>0.12956046199123714</v>
      </c>
      <c r="T37" s="37">
        <v>3.9729843290572331E-2</v>
      </c>
      <c r="U37" s="37"/>
      <c r="V37" s="37">
        <f t="shared" si="17"/>
        <v>999</v>
      </c>
      <c r="W37" s="37">
        <f t="shared" si="18"/>
        <v>-1.7104832670597842E-2</v>
      </c>
      <c r="X37" s="37">
        <f t="shared" si="19"/>
        <v>7.6475644550382125</v>
      </c>
      <c r="Y37" s="37">
        <f t="shared" si="20"/>
        <v>0.10546519413091365</v>
      </c>
      <c r="Z37" s="37"/>
      <c r="AA37" s="37">
        <f t="shared" si="21"/>
        <v>999</v>
      </c>
      <c r="AB37" s="37">
        <f t="shared" si="22"/>
        <v>-0.1859876092045876</v>
      </c>
      <c r="AC37" s="37">
        <f t="shared" si="23"/>
        <v>999</v>
      </c>
      <c r="AD37" s="37">
        <f t="shared" si="24"/>
        <v>83.154992312522197</v>
      </c>
      <c r="AE37" s="37">
        <f t="shared" si="25"/>
        <v>1.1467647587353307</v>
      </c>
      <c r="AF37" s="37">
        <f t="shared" si="26"/>
        <v>999</v>
      </c>
      <c r="AG37" s="37">
        <f t="shared" si="27"/>
        <v>999</v>
      </c>
      <c r="AH37" s="37">
        <f t="shared" si="28"/>
        <v>-3.3283302409780496E-3</v>
      </c>
      <c r="AI37" s="37">
        <f t="shared" si="29"/>
        <v>999</v>
      </c>
      <c r="AJ37" s="37">
        <f t="shared" si="30"/>
        <v>999</v>
      </c>
    </row>
    <row r="38" spans="1:36" s="3" customFormat="1" x14ac:dyDescent="0.15">
      <c r="B38" s="21">
        <v>4</v>
      </c>
      <c r="C38" s="22">
        <v>40531</v>
      </c>
      <c r="D38" s="36">
        <f t="shared" si="16"/>
        <v>12</v>
      </c>
      <c r="E38" s="14"/>
      <c r="F38" s="14">
        <v>500</v>
      </c>
      <c r="H38" s="37">
        <v>18.300925925925924</v>
      </c>
      <c r="I38" s="37">
        <v>10.953512780240571</v>
      </c>
      <c r="J38" s="37">
        <v>9.6527179576896263</v>
      </c>
      <c r="K38" s="37">
        <v>1.6958494924584269</v>
      </c>
      <c r="L38" s="37">
        <v>0.16039504524372414</v>
      </c>
      <c r="M38" s="37">
        <v>1.0443047730986545</v>
      </c>
      <c r="N38" s="37">
        <v>26.959276921781068</v>
      </c>
      <c r="O38" s="16">
        <v>8.3593787676478019E-3</v>
      </c>
      <c r="P38" s="16">
        <v>9.5746188243559015E-4</v>
      </c>
      <c r="Q38" s="37">
        <v>7.7100523471804183E-2</v>
      </c>
      <c r="R38" s="16">
        <v>999</v>
      </c>
      <c r="S38" s="37">
        <v>0.25412008375475142</v>
      </c>
      <c r="T38" s="37">
        <v>5.3824594100164276E-2</v>
      </c>
      <c r="U38" s="37"/>
      <c r="V38" s="37">
        <f t="shared" si="17"/>
        <v>2.0045942601986559</v>
      </c>
      <c r="W38" s="37">
        <f t="shared" si="18"/>
        <v>0.21774604985525686</v>
      </c>
      <c r="X38" s="37">
        <f t="shared" si="19"/>
        <v>12.297801026027352</v>
      </c>
      <c r="Y38" s="37">
        <f t="shared" si="20"/>
        <v>0.36692223023636655</v>
      </c>
      <c r="Z38" s="37"/>
      <c r="AA38" s="37">
        <f t="shared" si="21"/>
        <v>31.295750800687347</v>
      </c>
      <c r="AB38" s="37">
        <f t="shared" si="22"/>
        <v>1.1898089240762835</v>
      </c>
      <c r="AC38" s="37">
        <f t="shared" si="23"/>
        <v>80.439316314080216</v>
      </c>
      <c r="AD38" s="37">
        <f t="shared" si="24"/>
        <v>67.197698497898017</v>
      </c>
      <c r="AE38" s="37">
        <f t="shared" si="25"/>
        <v>2.0049380655465519</v>
      </c>
      <c r="AF38" s="37">
        <f t="shared" si="26"/>
        <v>114.9298141043904</v>
      </c>
      <c r="AG38" s="37">
        <f t="shared" si="27"/>
        <v>101.6881962882082</v>
      </c>
      <c r="AH38" s="37">
        <f t="shared" si="28"/>
        <v>2.6348357663120266E-2</v>
      </c>
      <c r="AI38" s="37">
        <f t="shared" si="29"/>
        <v>1.134759435451514</v>
      </c>
      <c r="AJ38" s="37">
        <f t="shared" si="30"/>
        <v>7.5355143840556797</v>
      </c>
    </row>
    <row r="39" spans="1:36" s="3" customFormat="1" x14ac:dyDescent="0.15">
      <c r="B39" s="21">
        <v>5</v>
      </c>
      <c r="C39" s="22">
        <v>40543</v>
      </c>
      <c r="D39" s="36">
        <f t="shared" si="16"/>
        <v>12</v>
      </c>
      <c r="E39" s="14"/>
      <c r="F39" s="14">
        <v>500</v>
      </c>
      <c r="H39" s="37">
        <v>66.166666666666671</v>
      </c>
      <c r="I39" s="37">
        <v>4.6624522922513982</v>
      </c>
      <c r="J39" s="37">
        <v>10.395629642932944</v>
      </c>
      <c r="K39" s="37">
        <v>0.79352283194345541</v>
      </c>
      <c r="L39" s="37">
        <v>0.20742632443473155</v>
      </c>
      <c r="M39" s="37">
        <v>1.1039838134242783</v>
      </c>
      <c r="N39" s="37">
        <v>32.993364982739024</v>
      </c>
      <c r="O39" s="16">
        <v>1.0962974498491186E-2</v>
      </c>
      <c r="P39" s="16">
        <v>4.0973327698706381E-3</v>
      </c>
      <c r="Q39" s="37">
        <v>0.11827569908131279</v>
      </c>
      <c r="R39" s="16">
        <v>999</v>
      </c>
      <c r="S39" s="37">
        <v>0.21024049179447002</v>
      </c>
      <c r="T39" s="37">
        <v>6.6076566950602475E-2</v>
      </c>
      <c r="U39" s="37"/>
      <c r="V39" s="37">
        <f t="shared" si="17"/>
        <v>3.0849892667063421</v>
      </c>
      <c r="W39" s="37">
        <f t="shared" si="18"/>
        <v>0.62660222476570437</v>
      </c>
      <c r="X39" s="37">
        <f t="shared" si="19"/>
        <v>54.404965719779575</v>
      </c>
      <c r="Y39" s="37">
        <f t="shared" si="20"/>
        <v>1.7155885583455923</v>
      </c>
      <c r="Z39" s="37"/>
      <c r="AA39" s="37">
        <f t="shared" si="21"/>
        <v>13.321292263575424</v>
      </c>
      <c r="AB39" s="37">
        <f t="shared" si="22"/>
        <v>0.94700588125799157</v>
      </c>
      <c r="AC39" s="37">
        <f t="shared" si="23"/>
        <v>86.630247024441189</v>
      </c>
      <c r="AD39" s="37">
        <f t="shared" si="24"/>
        <v>82.224129551304145</v>
      </c>
      <c r="AE39" s="37">
        <f t="shared" si="25"/>
        <v>2.5928290554341444</v>
      </c>
      <c r="AF39" s="37">
        <f t="shared" si="26"/>
        <v>103.49137422470875</v>
      </c>
      <c r="AG39" s="37">
        <f t="shared" si="27"/>
        <v>99.085256751571706</v>
      </c>
      <c r="AH39" s="37">
        <f t="shared" si="28"/>
        <v>1.7138946317077186E-2</v>
      </c>
      <c r="AI39" s="37">
        <f t="shared" si="29"/>
        <v>0.44850119255844995</v>
      </c>
      <c r="AJ39" s="37">
        <f t="shared" si="30"/>
        <v>6.854910098769416</v>
      </c>
    </row>
    <row r="40" spans="1:36" s="3" customFormat="1" x14ac:dyDescent="0.15">
      <c r="B40" s="21">
        <v>6</v>
      </c>
      <c r="C40" s="22">
        <v>40555</v>
      </c>
      <c r="D40" s="36">
        <f t="shared" si="16"/>
        <v>12</v>
      </c>
      <c r="E40" s="14"/>
      <c r="F40" s="14">
        <v>500</v>
      </c>
      <c r="H40" s="37">
        <v>222.92824074074076</v>
      </c>
      <c r="I40" s="37">
        <v>5.2785095869994638</v>
      </c>
      <c r="J40" s="37">
        <v>9.2821779278125565</v>
      </c>
      <c r="K40" s="37">
        <v>0.86663943324986104</v>
      </c>
      <c r="L40" s="37">
        <v>0.2816503818616562</v>
      </c>
      <c r="M40" s="37">
        <v>2.5376540168803894</v>
      </c>
      <c r="N40" s="37">
        <v>31.777269649163419</v>
      </c>
      <c r="O40" s="16">
        <v>1.4778072627694787E-2</v>
      </c>
      <c r="P40" s="16">
        <v>6.3654982564840179E-3</v>
      </c>
      <c r="Q40" s="37">
        <v>0.15759521001257148</v>
      </c>
      <c r="R40" s="16">
        <v>999</v>
      </c>
      <c r="S40" s="37">
        <v>0.255610913168899</v>
      </c>
      <c r="T40" s="37">
        <v>9.9465425065789856E-2</v>
      </c>
      <c r="U40" s="37"/>
      <c r="V40" s="37">
        <f t="shared" si="17"/>
        <v>11.767288559629245</v>
      </c>
      <c r="W40" s="37">
        <f t="shared" si="18"/>
        <v>8.4235292894181715</v>
      </c>
      <c r="X40" s="37">
        <f t="shared" si="19"/>
        <v>176.31642265914871</v>
      </c>
      <c r="Y40" s="37">
        <f t="shared" si="20"/>
        <v>7.8484780165471069</v>
      </c>
      <c r="Z40" s="37"/>
      <c r="AA40" s="37">
        <f t="shared" si="21"/>
        <v>15.081455962855612</v>
      </c>
      <c r="AB40" s="37">
        <f t="shared" si="22"/>
        <v>3.7785833061924601</v>
      </c>
      <c r="AC40" s="37">
        <f t="shared" si="23"/>
        <v>77.351482731771299</v>
      </c>
      <c r="AD40" s="37">
        <f t="shared" si="24"/>
        <v>79.091111145581479</v>
      </c>
      <c r="AE40" s="37">
        <f t="shared" si="25"/>
        <v>3.5206297732707026</v>
      </c>
      <c r="AF40" s="37">
        <f t="shared" si="26"/>
        <v>99.73215177409007</v>
      </c>
      <c r="AG40" s="37">
        <f t="shared" si="27"/>
        <v>101.47178018790025</v>
      </c>
      <c r="AH40" s="37">
        <f t="shared" si="28"/>
        <v>7.1093852940581584E-2</v>
      </c>
      <c r="AI40" s="37">
        <f t="shared" si="29"/>
        <v>0.5686714506067867</v>
      </c>
      <c r="AJ40" s="37">
        <f t="shared" si="30"/>
        <v>7.1059092727173629</v>
      </c>
    </row>
    <row r="41" spans="1:36" s="3" customFormat="1" x14ac:dyDescent="0.15">
      <c r="B41" s="21">
        <v>7</v>
      </c>
      <c r="C41" s="22">
        <v>40567</v>
      </c>
      <c r="D41" s="36">
        <f t="shared" si="16"/>
        <v>12</v>
      </c>
      <c r="E41" s="14"/>
      <c r="F41" s="14">
        <v>500</v>
      </c>
      <c r="H41" s="37">
        <v>154.37037037037038</v>
      </c>
      <c r="I41" s="37">
        <v>4.2167759762797523</v>
      </c>
      <c r="J41" s="37">
        <v>10.093801867950049</v>
      </c>
      <c r="K41" s="37">
        <v>0.72959591541656266</v>
      </c>
      <c r="L41" s="37">
        <v>0.27915376854150825</v>
      </c>
      <c r="M41" s="37">
        <v>2.6961917675688176</v>
      </c>
      <c r="N41" s="37">
        <v>32.617895066323193</v>
      </c>
      <c r="O41" s="16">
        <v>1.5456103189896972E-2</v>
      </c>
      <c r="P41" s="16">
        <v>7.1810170389571279E-3</v>
      </c>
      <c r="Q41" s="37">
        <v>0.16574300165349801</v>
      </c>
      <c r="R41" s="16">
        <v>999</v>
      </c>
      <c r="S41" s="37">
        <v>0.23207279059146205</v>
      </c>
      <c r="T41" s="37">
        <v>8.6687295848921736E-2</v>
      </c>
      <c r="U41" s="37"/>
      <c r="V41" s="37">
        <f t="shared" si="17"/>
        <v>6.5094526922718554</v>
      </c>
      <c r="W41" s="37">
        <f t="shared" si="18"/>
        <v>6.4520116838451473</v>
      </c>
      <c r="X41" s="37">
        <f t="shared" si="19"/>
        <v>125.34225016925424</v>
      </c>
      <c r="Y41" s="37">
        <f t="shared" si="20"/>
        <v>5.3866338300046595</v>
      </c>
      <c r="Z41" s="37"/>
      <c r="AA41" s="37">
        <f t="shared" si="21"/>
        <v>12.047931360799293</v>
      </c>
      <c r="AB41" s="37">
        <f t="shared" si="22"/>
        <v>4.1795661099764621</v>
      </c>
      <c r="AC41" s="37">
        <f t="shared" si="23"/>
        <v>84.115015566250406</v>
      </c>
      <c r="AD41" s="37">
        <f t="shared" si="24"/>
        <v>81.195795455131105</v>
      </c>
      <c r="AE41" s="37">
        <f t="shared" si="25"/>
        <v>3.4894221067688531</v>
      </c>
      <c r="AF41" s="37">
        <f t="shared" si="26"/>
        <v>103.83193514379502</v>
      </c>
      <c r="AG41" s="37">
        <f t="shared" si="27"/>
        <v>100.91271503267572</v>
      </c>
      <c r="AH41" s="37">
        <f t="shared" si="28"/>
        <v>7.6599932184877317E-2</v>
      </c>
      <c r="AI41" s="37">
        <f t="shared" si="29"/>
        <v>0.41775894072865705</v>
      </c>
      <c r="AJ41" s="37">
        <f t="shared" si="30"/>
        <v>6.7428721411050514</v>
      </c>
    </row>
    <row r="42" spans="1:36" s="3" customFormat="1" x14ac:dyDescent="0.15">
      <c r="B42" s="21">
        <v>8</v>
      </c>
      <c r="C42" s="22">
        <v>40579</v>
      </c>
      <c r="D42" s="36">
        <f t="shared" si="16"/>
        <v>12</v>
      </c>
      <c r="E42" s="14"/>
      <c r="F42" s="14">
        <v>500</v>
      </c>
      <c r="H42" s="37">
        <v>83.446759259259267</v>
      </c>
      <c r="I42" s="37">
        <v>2.83319771127243</v>
      </c>
      <c r="J42" s="37">
        <v>999</v>
      </c>
      <c r="K42" s="37">
        <v>0.80500857715405083</v>
      </c>
      <c r="L42" s="37">
        <v>0.52397369023850493</v>
      </c>
      <c r="M42" s="37">
        <v>5.4658619257926704</v>
      </c>
      <c r="N42" s="37">
        <v>27.843277585788506</v>
      </c>
      <c r="O42" s="16">
        <v>2.7969768852947566E-2</v>
      </c>
      <c r="P42" s="16">
        <v>1.3633738713115745E-2</v>
      </c>
      <c r="Q42" s="37">
        <v>0.3012749066659019</v>
      </c>
      <c r="R42" s="16">
        <v>1.8289186859107565E-2</v>
      </c>
      <c r="S42" s="37">
        <v>0.35581546825399091</v>
      </c>
      <c r="T42" s="37">
        <v>0.16188410401456141</v>
      </c>
      <c r="U42" s="37"/>
      <c r="V42" s="37">
        <f t="shared" si="17"/>
        <v>2.3642116734643479</v>
      </c>
      <c r="W42" s="37">
        <f t="shared" si="18"/>
        <v>7.3577449060958386</v>
      </c>
      <c r="X42" s="37">
        <f t="shared" si="19"/>
        <v>57.539233212406586</v>
      </c>
      <c r="Y42" s="37">
        <f t="shared" si="20"/>
        <v>5.4654882984397757</v>
      </c>
      <c r="Z42" s="37"/>
      <c r="AA42" s="37">
        <f t="shared" si="21"/>
        <v>8.0948506036355141</v>
      </c>
      <c r="AB42" s="37">
        <f t="shared" si="22"/>
        <v>8.8172925724247602</v>
      </c>
      <c r="AC42" s="37">
        <f t="shared" si="23"/>
        <v>999</v>
      </c>
      <c r="AD42" s="37">
        <f t="shared" si="24"/>
        <v>68.953226851673122</v>
      </c>
      <c r="AE42" s="37">
        <f t="shared" si="25"/>
        <v>6.5496711279813118</v>
      </c>
      <c r="AF42" s="37">
        <f t="shared" si="26"/>
        <v>999</v>
      </c>
      <c r="AG42" s="37">
        <f t="shared" si="27"/>
        <v>92.415041155714718</v>
      </c>
      <c r="AH42" s="37">
        <f t="shared" si="28"/>
        <v>0.19028799215071723</v>
      </c>
      <c r="AI42" s="37">
        <f t="shared" si="29"/>
        <v>999</v>
      </c>
      <c r="AJ42" s="37">
        <f t="shared" si="30"/>
        <v>4.1060398902871516</v>
      </c>
    </row>
    <row r="43" spans="1:36" s="3" customFormat="1" x14ac:dyDescent="0.15">
      <c r="B43" s="21">
        <v>9</v>
      </c>
      <c r="C43" s="22">
        <v>40591</v>
      </c>
      <c r="D43" s="36">
        <f t="shared" si="16"/>
        <v>12</v>
      </c>
      <c r="E43" s="14"/>
      <c r="F43" s="14">
        <v>500</v>
      </c>
      <c r="H43" s="37">
        <v>73.847222222222214</v>
      </c>
      <c r="I43" s="37">
        <v>5.355818019976323</v>
      </c>
      <c r="J43" s="37">
        <v>8.7510817094475399</v>
      </c>
      <c r="K43" s="37">
        <v>0.78263934177551397</v>
      </c>
      <c r="L43" s="37">
        <v>0.49401857474958244</v>
      </c>
      <c r="M43" s="37">
        <v>4.6380121138279655</v>
      </c>
      <c r="N43" s="37">
        <v>27.459443033436759</v>
      </c>
      <c r="O43" s="16">
        <v>2.6699792501692337E-2</v>
      </c>
      <c r="P43" s="16">
        <v>1.7212326023875381E-2</v>
      </c>
      <c r="Q43" s="37">
        <v>0.28953859732703929</v>
      </c>
      <c r="R43" s="16">
        <v>2.5574725120592223E-2</v>
      </c>
      <c r="S43" s="37">
        <v>0.3478207406244323</v>
      </c>
      <c r="T43" s="37">
        <v>0.14432869344733765</v>
      </c>
      <c r="U43" s="37"/>
      <c r="V43" s="37">
        <f t="shared" si="17"/>
        <v>3.9551228350297372</v>
      </c>
      <c r="W43" s="37">
        <f t="shared" si="18"/>
        <v>5.2256691611254737</v>
      </c>
      <c r="X43" s="37">
        <f t="shared" si="19"/>
        <v>50.239066051323434</v>
      </c>
      <c r="Y43" s="37">
        <f t="shared" si="20"/>
        <v>4.5602374339297391</v>
      </c>
      <c r="Z43" s="37"/>
      <c r="AA43" s="37">
        <f t="shared" si="21"/>
        <v>15.302337199932353</v>
      </c>
      <c r="AB43" s="37">
        <f t="shared" si="22"/>
        <v>7.0763246116425451</v>
      </c>
      <c r="AC43" s="37">
        <f t="shared" si="23"/>
        <v>72.92568091206283</v>
      </c>
      <c r="AD43" s="37">
        <f t="shared" si="24"/>
        <v>68.031084365154925</v>
      </c>
      <c r="AE43" s="37">
        <f t="shared" si="25"/>
        <v>6.1752321843697802</v>
      </c>
      <c r="AF43" s="37">
        <f t="shared" si="26"/>
        <v>101.47957490800751</v>
      </c>
      <c r="AG43" s="37">
        <f t="shared" si="27"/>
        <v>96.584978361099601</v>
      </c>
      <c r="AH43" s="37">
        <f t="shared" si="28"/>
        <v>0.15478578735097936</v>
      </c>
      <c r="AI43" s="37">
        <f t="shared" si="29"/>
        <v>0.61201782794397408</v>
      </c>
      <c r="AJ43" s="37">
        <f t="shared" si="30"/>
        <v>7.9838234843442102</v>
      </c>
    </row>
    <row r="44" spans="1:36" s="3" customFormat="1" x14ac:dyDescent="0.15">
      <c r="B44" s="21">
        <v>10</v>
      </c>
      <c r="C44" s="22">
        <v>40603</v>
      </c>
      <c r="D44" s="36">
        <f t="shared" si="16"/>
        <v>12</v>
      </c>
      <c r="E44" s="14"/>
      <c r="F44" s="14">
        <v>500</v>
      </c>
      <c r="H44" s="37">
        <v>77.905092592592609</v>
      </c>
      <c r="I44" s="37">
        <v>7.398093335425858</v>
      </c>
      <c r="J44" s="37">
        <v>6.9359709257229722</v>
      </c>
      <c r="K44" s="37">
        <v>1.1002026859372942</v>
      </c>
      <c r="L44" s="37">
        <v>0.51470546263196493</v>
      </c>
      <c r="M44" s="37">
        <v>8.0538640821798086</v>
      </c>
      <c r="N44" s="37">
        <v>22.738439724150211</v>
      </c>
      <c r="O44" s="16">
        <v>2.7303945537469454E-2</v>
      </c>
      <c r="P44" s="16">
        <v>5.6358614509898902E-3</v>
      </c>
      <c r="Q44" s="37">
        <v>0.29305475171291717</v>
      </c>
      <c r="R44" s="16">
        <v>2.2003522458491097E-2</v>
      </c>
      <c r="S44" s="37">
        <v>0.38166738986887899</v>
      </c>
      <c r="T44" s="37">
        <v>0.14677864306848068</v>
      </c>
      <c r="U44" s="37"/>
      <c r="V44" s="37">
        <f t="shared" si="17"/>
        <v>5.7634914630499372</v>
      </c>
      <c r="W44" s="37">
        <f t="shared" si="18"/>
        <v>11.767230303682005</v>
      </c>
      <c r="X44" s="37">
        <f t="shared" si="19"/>
        <v>43.784779093971999</v>
      </c>
      <c r="Y44" s="37">
        <f t="shared" si="20"/>
        <v>5.012272090532055</v>
      </c>
      <c r="Z44" s="37"/>
      <c r="AA44" s="37">
        <f t="shared" si="21"/>
        <v>21.137409529788169</v>
      </c>
      <c r="AB44" s="37">
        <f t="shared" si="22"/>
        <v>15.104571359948372</v>
      </c>
      <c r="AC44" s="37">
        <f t="shared" si="23"/>
        <v>57.799757714358101</v>
      </c>
      <c r="AD44" s="37">
        <f t="shared" si="24"/>
        <v>56.202717482085575</v>
      </c>
      <c r="AE44" s="37">
        <f t="shared" si="25"/>
        <v>6.4338182828995611</v>
      </c>
      <c r="AF44" s="37">
        <f t="shared" si="26"/>
        <v>100.4755568869942</v>
      </c>
      <c r="AG44" s="37">
        <f t="shared" si="27"/>
        <v>98.878516654721679</v>
      </c>
      <c r="AH44" s="37">
        <f t="shared" si="28"/>
        <v>0.39992800564089043</v>
      </c>
      <c r="AI44" s="37">
        <f t="shared" si="29"/>
        <v>1.0666269242838149</v>
      </c>
      <c r="AJ44" s="37">
        <f t="shared" si="30"/>
        <v>7.8450171060772123</v>
      </c>
    </row>
    <row r="45" spans="1:36" s="3" customFormat="1" x14ac:dyDescent="0.15">
      <c r="B45" s="21">
        <v>11</v>
      </c>
      <c r="C45" s="22">
        <v>40615</v>
      </c>
      <c r="D45" s="36">
        <f t="shared" si="16"/>
        <v>12</v>
      </c>
      <c r="E45" s="14"/>
      <c r="F45" s="14">
        <v>500</v>
      </c>
      <c r="H45" s="37">
        <v>127.36805555555554</v>
      </c>
      <c r="I45" s="37">
        <v>4.57010944069944</v>
      </c>
      <c r="J45" s="37">
        <v>9.6504967536872464</v>
      </c>
      <c r="K45" s="37">
        <v>0.61957315028579951</v>
      </c>
      <c r="L45" s="37">
        <v>0.25035815942597739</v>
      </c>
      <c r="M45" s="37">
        <v>2.8504057085475893</v>
      </c>
      <c r="N45" s="37">
        <v>30.064387818129607</v>
      </c>
      <c r="O45" s="16">
        <v>1.3280963546558134E-2</v>
      </c>
      <c r="P45" s="16">
        <v>4.0589846266140444E-3</v>
      </c>
      <c r="Q45" s="37">
        <v>0.14292370737392068</v>
      </c>
      <c r="R45" s="16">
        <v>1.8033013558887399E-2</v>
      </c>
      <c r="S45" s="37">
        <v>0.25408619152424122</v>
      </c>
      <c r="T45" s="37">
        <v>7.38383234937105E-2</v>
      </c>
      <c r="U45" s="37"/>
      <c r="V45" s="37">
        <f t="shared" si="17"/>
        <v>5.8208595313797513</v>
      </c>
      <c r="W45" s="37">
        <f t="shared" si="18"/>
        <v>6.0958783522537336</v>
      </c>
      <c r="X45" s="37">
        <f t="shared" si="19"/>
        <v>95.332470047100543</v>
      </c>
      <c r="Y45" s="37">
        <f t="shared" si="20"/>
        <v>3.9859539948193148</v>
      </c>
      <c r="Z45" s="37"/>
      <c r="AA45" s="37">
        <f t="shared" si="21"/>
        <v>13.057455544855543</v>
      </c>
      <c r="AB45" s="37">
        <f t="shared" si="22"/>
        <v>4.7860339279457929</v>
      </c>
      <c r="AC45" s="37">
        <f t="shared" si="23"/>
        <v>80.420806280727049</v>
      </c>
      <c r="AD45" s="37">
        <f t="shared" si="24"/>
        <v>74.848021846041547</v>
      </c>
      <c r="AE45" s="37">
        <f t="shared" si="25"/>
        <v>3.1294769928247175</v>
      </c>
      <c r="AF45" s="37">
        <f t="shared" si="26"/>
        <v>101.39377274635311</v>
      </c>
      <c r="AG45" s="37">
        <f t="shared" si="27"/>
        <v>95.820988311667605</v>
      </c>
      <c r="AH45" s="37">
        <f t="shared" si="28"/>
        <v>9.5153807968206758E-2</v>
      </c>
      <c r="AI45" s="37">
        <f t="shared" si="29"/>
        <v>0.47356209295167112</v>
      </c>
      <c r="AJ45" s="37">
        <f t="shared" si="30"/>
        <v>8.605592971585688</v>
      </c>
    </row>
    <row r="46" spans="1:36" s="3" customFormat="1" x14ac:dyDescent="0.15">
      <c r="B46" s="21">
        <v>12</v>
      </c>
      <c r="C46" s="22">
        <v>40627</v>
      </c>
      <c r="D46" s="36">
        <f t="shared" si="16"/>
        <v>12</v>
      </c>
      <c r="E46" s="14"/>
      <c r="F46" s="14">
        <v>500</v>
      </c>
      <c r="H46" s="37">
        <v>126.25231481481481</v>
      </c>
      <c r="I46" s="37">
        <v>7.0343131834351702</v>
      </c>
      <c r="J46" s="37">
        <v>8.6245799272349561</v>
      </c>
      <c r="K46" s="37">
        <v>1.0379743202726295</v>
      </c>
      <c r="L46" s="37">
        <v>0.4130432021461255</v>
      </c>
      <c r="M46" s="37">
        <v>4.9642533037963856</v>
      </c>
      <c r="N46" s="37">
        <v>27.54963823494802</v>
      </c>
      <c r="O46" s="16">
        <v>2.1621626769285061E-2</v>
      </c>
      <c r="P46" s="16">
        <v>1.3624545937943823E-2</v>
      </c>
      <c r="Q46" s="37">
        <v>0.25329092826315702</v>
      </c>
      <c r="R46" s="16">
        <v>3.2284768838618035E-2</v>
      </c>
      <c r="S46" s="37">
        <v>0.37722956369473254</v>
      </c>
      <c r="T46" s="37">
        <v>0.12373719030079737</v>
      </c>
      <c r="U46" s="37"/>
      <c r="V46" s="37">
        <f t="shared" si="17"/>
        <v>8.880983225410592</v>
      </c>
      <c r="W46" s="37">
        <f t="shared" si="18"/>
        <v>10.761683337585412</v>
      </c>
      <c r="X46" s="37">
        <f t="shared" si="19"/>
        <v>86.303294231954524</v>
      </c>
      <c r="Y46" s="37">
        <f t="shared" si="20"/>
        <v>6.5184575486839798</v>
      </c>
      <c r="Z46" s="37"/>
      <c r="AA46" s="37">
        <f t="shared" si="21"/>
        <v>20.09803766695763</v>
      </c>
      <c r="AB46" s="37">
        <f t="shared" si="22"/>
        <v>8.5239493258959289</v>
      </c>
      <c r="AC46" s="37">
        <f t="shared" si="23"/>
        <v>71.871499393624632</v>
      </c>
      <c r="AD46" s="37">
        <f t="shared" si="24"/>
        <v>68.357791584687391</v>
      </c>
      <c r="AE46" s="37">
        <f t="shared" si="25"/>
        <v>5.163040026826569</v>
      </c>
      <c r="AF46" s="37">
        <f t="shared" si="26"/>
        <v>105.65652641330476</v>
      </c>
      <c r="AG46" s="37">
        <f t="shared" si="27"/>
        <v>102.14281860436751</v>
      </c>
      <c r="AH46" s="37">
        <f t="shared" si="28"/>
        <v>0.18555965761293328</v>
      </c>
      <c r="AI46" s="37">
        <f t="shared" si="29"/>
        <v>0.81561226665915698</v>
      </c>
      <c r="AJ46" s="37">
        <f t="shared" si="30"/>
        <v>7.906456406216452</v>
      </c>
    </row>
    <row r="47" spans="1:36" s="3" customFormat="1" x14ac:dyDescent="0.15">
      <c r="B47" s="21">
        <v>13</v>
      </c>
      <c r="C47" s="22">
        <v>40639</v>
      </c>
      <c r="D47" s="36">
        <f t="shared" si="16"/>
        <v>12</v>
      </c>
      <c r="E47" s="14"/>
      <c r="F47" s="14">
        <v>500</v>
      </c>
      <c r="H47" s="37">
        <v>37.233796296296298</v>
      </c>
      <c r="I47" s="37">
        <v>11.779370050736409</v>
      </c>
      <c r="J47" s="37">
        <v>8.4870729692729565</v>
      </c>
      <c r="K47" s="37">
        <v>2.0654062477245474</v>
      </c>
      <c r="L47" s="37">
        <v>0.34159363154689371</v>
      </c>
      <c r="M47" s="37">
        <v>3.312866224819814</v>
      </c>
      <c r="N47" s="37">
        <v>25.328068049154052</v>
      </c>
      <c r="O47" s="16">
        <v>2.0398555803251468E-2</v>
      </c>
      <c r="P47" s="16">
        <v>4.226299012091656E-3</v>
      </c>
      <c r="Q47" s="37">
        <v>0.21717638494221281</v>
      </c>
      <c r="R47" s="16">
        <v>1.9987565789423099E-2</v>
      </c>
      <c r="S47" s="37">
        <v>0.34177957238076401</v>
      </c>
      <c r="T47" s="37">
        <v>7.2649023059027221E-2</v>
      </c>
      <c r="U47" s="37"/>
      <c r="V47" s="37">
        <f t="shared" si="17"/>
        <v>4.3859066496781285</v>
      </c>
      <c r="W47" s="37">
        <f t="shared" si="18"/>
        <v>1.9164526910716668</v>
      </c>
      <c r="X47" s="37">
        <f t="shared" si="19"/>
        <v>23.417517811859206</v>
      </c>
      <c r="Y47" s="37">
        <f t="shared" si="20"/>
        <v>1.5898534616411417</v>
      </c>
      <c r="Z47" s="37"/>
      <c r="AA47" s="37">
        <f t="shared" si="21"/>
        <v>33.655343002104026</v>
      </c>
      <c r="AB47" s="37">
        <f t="shared" si="22"/>
        <v>5.1470784118306501</v>
      </c>
      <c r="AC47" s="37">
        <f t="shared" si="23"/>
        <v>70.725608077274629</v>
      </c>
      <c r="AD47" s="37">
        <f t="shared" si="24"/>
        <v>62.893178083451517</v>
      </c>
      <c r="AE47" s="37">
        <f t="shared" si="25"/>
        <v>4.2699203943361717</v>
      </c>
      <c r="AF47" s="37">
        <f t="shared" si="26"/>
        <v>113.79794988554548</v>
      </c>
      <c r="AG47" s="37">
        <f t="shared" si="27"/>
        <v>105.96551989172235</v>
      </c>
      <c r="AH47" s="37">
        <f t="shared" si="28"/>
        <v>0.12178336519399582</v>
      </c>
      <c r="AI47" s="37">
        <f t="shared" si="29"/>
        <v>1.3879190261923111</v>
      </c>
      <c r="AJ47" s="37">
        <f t="shared" si="30"/>
        <v>6.6537023443528334</v>
      </c>
    </row>
    <row r="48" spans="1:36" s="3" customFormat="1" x14ac:dyDescent="0.15">
      <c r="B48" s="21">
        <v>14</v>
      </c>
      <c r="C48" s="22">
        <v>40651</v>
      </c>
      <c r="D48" s="36">
        <f t="shared" si="16"/>
        <v>12</v>
      </c>
      <c r="E48" s="14"/>
      <c r="F48" s="14">
        <v>500</v>
      </c>
      <c r="H48" s="37">
        <v>52.280092592592595</v>
      </c>
      <c r="I48" s="37">
        <v>11.931212635605418</v>
      </c>
      <c r="J48" s="37">
        <v>7.366242930601322</v>
      </c>
      <c r="K48" s="37">
        <v>1.8103926852174879</v>
      </c>
      <c r="L48" s="37">
        <v>0.26121603263719512</v>
      </c>
      <c r="M48" s="37">
        <v>5.1696464608016148</v>
      </c>
      <c r="N48" s="37">
        <v>22.909539966652893</v>
      </c>
      <c r="O48" s="16">
        <v>1.3395141749424945E-2</v>
      </c>
      <c r="P48" s="16">
        <v>8.6293232741641718E-3</v>
      </c>
      <c r="Q48" s="37">
        <v>0.15278245650795211</v>
      </c>
      <c r="R48" s="16">
        <v>2.2817556715959645E-2</v>
      </c>
      <c r="S48" s="37">
        <v>0.41034256649637874</v>
      </c>
      <c r="T48" s="37">
        <v>8.041217794042621E-2</v>
      </c>
      <c r="U48" s="37"/>
      <c r="V48" s="37">
        <f t="shared" si="17"/>
        <v>6.2376490133136198</v>
      </c>
      <c r="W48" s="37">
        <f t="shared" si="18"/>
        <v>5.3655531169491502</v>
      </c>
      <c r="X48" s="37">
        <f t="shared" si="19"/>
        <v>29.772116788096071</v>
      </c>
      <c r="Y48" s="37">
        <f t="shared" si="20"/>
        <v>1.7070497966177813</v>
      </c>
      <c r="Z48" s="37"/>
      <c r="AA48" s="37">
        <f t="shared" si="21"/>
        <v>34.089178958872623</v>
      </c>
      <c r="AB48" s="37">
        <f t="shared" si="22"/>
        <v>10.263090310037779</v>
      </c>
      <c r="AC48" s="37">
        <f t="shared" si="23"/>
        <v>61.385357755011022</v>
      </c>
      <c r="AD48" s="37">
        <f t="shared" si="24"/>
        <v>56.947329875835734</v>
      </c>
      <c r="AE48" s="37">
        <f t="shared" si="25"/>
        <v>3.2652004079649388</v>
      </c>
      <c r="AF48" s="37">
        <f t="shared" si="26"/>
        <v>109.00282743188636</v>
      </c>
      <c r="AG48" s="37">
        <f t="shared" si="27"/>
        <v>104.56479955271108</v>
      </c>
      <c r="AH48" s="37">
        <f t="shared" si="28"/>
        <v>0.26818563489820635</v>
      </c>
      <c r="AI48" s="37">
        <f t="shared" si="29"/>
        <v>1.6197147919246599</v>
      </c>
      <c r="AJ48" s="37">
        <f t="shared" si="30"/>
        <v>7.6888004401104659</v>
      </c>
    </row>
    <row r="49" spans="1:36" s="3" customFormat="1" x14ac:dyDescent="0.15">
      <c r="B49" s="21">
        <v>15</v>
      </c>
      <c r="C49" s="22">
        <v>40663</v>
      </c>
      <c r="D49" s="36">
        <f t="shared" si="16"/>
        <v>12</v>
      </c>
      <c r="E49" s="14"/>
      <c r="F49" s="14">
        <v>500</v>
      </c>
      <c r="H49" s="37">
        <v>24.942129629629626</v>
      </c>
      <c r="I49" s="37">
        <v>15.989130195158912</v>
      </c>
      <c r="J49" s="37">
        <v>7.2565959863041218</v>
      </c>
      <c r="K49" s="37">
        <v>2.4552504650601028</v>
      </c>
      <c r="L49" s="37">
        <v>0.25836426907532023</v>
      </c>
      <c r="M49" s="37">
        <v>3.1302036689157116</v>
      </c>
      <c r="N49" s="37">
        <v>22.693246880858563</v>
      </c>
      <c r="O49" s="16">
        <v>1.4662469645305301E-2</v>
      </c>
      <c r="P49" s="16">
        <v>4.767611639524323E-3</v>
      </c>
      <c r="Q49" s="37">
        <v>0.15819519201896562</v>
      </c>
      <c r="R49" s="16">
        <v>1.3873112616265388E-2</v>
      </c>
      <c r="S49" s="37">
        <v>0.35206073714150438</v>
      </c>
      <c r="T49" s="37">
        <v>8.1323441218682596E-2</v>
      </c>
      <c r="U49" s="37"/>
      <c r="V49" s="37">
        <f t="shared" si="17"/>
        <v>3.9880295799267884</v>
      </c>
      <c r="W49" s="37">
        <f t="shared" si="18"/>
        <v>1.3448384463892613</v>
      </c>
      <c r="X49" s="37">
        <f t="shared" si="19"/>
        <v>14.069895696852297</v>
      </c>
      <c r="Y49" s="37">
        <f t="shared" si="20"/>
        <v>0.80551938636764331</v>
      </c>
      <c r="Z49" s="37"/>
      <c r="AA49" s="37">
        <f t="shared" si="21"/>
        <v>45.68322912902547</v>
      </c>
      <c r="AB49" s="37">
        <f t="shared" si="22"/>
        <v>5.39183488482748</v>
      </c>
      <c r="AC49" s="37">
        <f t="shared" si="23"/>
        <v>60.471633219201017</v>
      </c>
      <c r="AD49" s="37">
        <f t="shared" si="24"/>
        <v>56.410161865802252</v>
      </c>
      <c r="AE49" s="37">
        <f t="shared" si="25"/>
        <v>3.2295533634415028</v>
      </c>
      <c r="AF49" s="37">
        <f t="shared" si="26"/>
        <v>114.77625059649547</v>
      </c>
      <c r="AG49" s="37">
        <f t="shared" si="27"/>
        <v>110.7147792430967</v>
      </c>
      <c r="AH49" s="37">
        <f t="shared" si="28"/>
        <v>0.14223614241340646</v>
      </c>
      <c r="AI49" s="37">
        <f t="shared" si="29"/>
        <v>2.2033926410311819</v>
      </c>
      <c r="AJ49" s="37">
        <f t="shared" si="30"/>
        <v>7.597589530332808</v>
      </c>
    </row>
    <row r="50" spans="1:36" s="3" customFormat="1" x14ac:dyDescent="0.15">
      <c r="B50" s="21">
        <v>16</v>
      </c>
      <c r="C50" s="22">
        <v>40675</v>
      </c>
      <c r="D50" s="36">
        <f t="shared" si="16"/>
        <v>12</v>
      </c>
      <c r="E50" s="14"/>
      <c r="F50" s="14">
        <v>500</v>
      </c>
      <c r="H50" s="37">
        <v>26.076388888888889</v>
      </c>
      <c r="I50" s="37">
        <v>9.3942687361944746</v>
      </c>
      <c r="J50" s="37">
        <v>10.127514244940132</v>
      </c>
      <c r="K50" s="37">
        <v>1.5506127064121324</v>
      </c>
      <c r="L50" s="37">
        <v>0.36202682057752861</v>
      </c>
      <c r="M50" s="37">
        <v>3.8746485593875613</v>
      </c>
      <c r="N50" s="37">
        <v>23.792938888609147</v>
      </c>
      <c r="O50" s="16">
        <v>2.0358606826533759E-2</v>
      </c>
      <c r="P50" s="16">
        <v>1.0351289479261427E-2</v>
      </c>
      <c r="Q50" s="37">
        <v>0.22167980637389043</v>
      </c>
      <c r="R50" s="16">
        <v>2.3354406721566755E-2</v>
      </c>
      <c r="S50" s="37">
        <v>0.39092319243301982</v>
      </c>
      <c r="T50" s="37">
        <v>0.11311117144991892</v>
      </c>
      <c r="U50" s="37"/>
      <c r="V50" s="37">
        <f t="shared" si="17"/>
        <v>2.4496860489173788</v>
      </c>
      <c r="W50" s="37">
        <f t="shared" si="18"/>
        <v>1.650020117993602</v>
      </c>
      <c r="X50" s="37">
        <f t="shared" si="19"/>
        <v>15.392843779703654</v>
      </c>
      <c r="Y50" s="37">
        <f t="shared" si="20"/>
        <v>1.1800440201984548</v>
      </c>
      <c r="Z50" s="37"/>
      <c r="AA50" s="37">
        <f t="shared" si="21"/>
        <v>26.840767817698499</v>
      </c>
      <c r="AB50" s="37">
        <f t="shared" si="22"/>
        <v>6.327640399229792</v>
      </c>
      <c r="AC50" s="37">
        <f t="shared" si="23"/>
        <v>84.395952041167774</v>
      </c>
      <c r="AD50" s="37">
        <f t="shared" si="24"/>
        <v>59.029813695800954</v>
      </c>
      <c r="AE50" s="37">
        <f t="shared" si="25"/>
        <v>4.5253352572191075</v>
      </c>
      <c r="AF50" s="37">
        <f t="shared" si="26"/>
        <v>122.08969551531517</v>
      </c>
      <c r="AG50" s="37">
        <f t="shared" si="27"/>
        <v>96.723557169948364</v>
      </c>
      <c r="AH50" s="37">
        <f t="shared" si="28"/>
        <v>0.15951484439705615</v>
      </c>
      <c r="AI50" s="37">
        <f t="shared" si="29"/>
        <v>0.92759866922803902</v>
      </c>
      <c r="AJ50" s="37">
        <f t="shared" si="30"/>
        <v>7.0681609578619486</v>
      </c>
    </row>
    <row r="51" spans="1:36" s="3" customFormat="1" x14ac:dyDescent="0.15">
      <c r="B51" s="21">
        <v>17</v>
      </c>
      <c r="C51" s="22">
        <v>40687</v>
      </c>
      <c r="D51" s="36">
        <f t="shared" si="16"/>
        <v>12</v>
      </c>
      <c r="E51" s="14"/>
      <c r="F51" s="14">
        <v>500</v>
      </c>
      <c r="H51" s="37">
        <v>16.449074074074076</v>
      </c>
      <c r="I51" s="37">
        <v>10.932557585259783</v>
      </c>
      <c r="J51" s="37">
        <v>6.7036953983688718</v>
      </c>
      <c r="K51" s="37">
        <v>1.7597588834965938</v>
      </c>
      <c r="L51" s="37">
        <v>0.33081712569871558</v>
      </c>
      <c r="M51" s="37">
        <v>3.2981289631964361</v>
      </c>
      <c r="N51" s="37">
        <v>22.083103509269023</v>
      </c>
      <c r="O51" s="16">
        <v>1.9324632470635525E-2</v>
      </c>
      <c r="P51" s="16">
        <v>9.4512371185105203E-3</v>
      </c>
      <c r="Q51" s="37">
        <v>0.21087932263788714</v>
      </c>
      <c r="R51" s="16">
        <v>2.2348931731997576E-2</v>
      </c>
      <c r="S51" s="37">
        <v>0.3654015744076014</v>
      </c>
      <c r="T51" s="37">
        <v>0.100966441248845</v>
      </c>
      <c r="U51" s="37"/>
      <c r="V51" s="37">
        <f t="shared" si="17"/>
        <v>1.7983044953901859</v>
      </c>
      <c r="W51" s="37">
        <f t="shared" si="18"/>
        <v>0.85537858882435147</v>
      </c>
      <c r="X51" s="37">
        <f t="shared" si="19"/>
        <v>9.0131446926654029</v>
      </c>
      <c r="Y51" s="37">
        <f t="shared" si="20"/>
        <v>0.6802044256988059</v>
      </c>
      <c r="Z51" s="37"/>
      <c r="AA51" s="37">
        <f t="shared" si="21"/>
        <v>31.235878815027952</v>
      </c>
      <c r="AB51" s="37">
        <f t="shared" si="22"/>
        <v>5.200162543936389</v>
      </c>
      <c r="AC51" s="37">
        <f t="shared" si="23"/>
        <v>55.864128319740594</v>
      </c>
      <c r="AD51" s="37">
        <f t="shared" si="24"/>
        <v>54.79423736604916</v>
      </c>
      <c r="AE51" s="37">
        <f t="shared" si="25"/>
        <v>4.1352140712339445</v>
      </c>
      <c r="AF51" s="37">
        <f t="shared" si="26"/>
        <v>96.435383749938879</v>
      </c>
      <c r="AG51" s="37">
        <f t="shared" si="27"/>
        <v>95.365492796247452</v>
      </c>
      <c r="AH51" s="37">
        <f t="shared" si="28"/>
        <v>0.14122538228349682</v>
      </c>
      <c r="AI51" s="37">
        <f t="shared" si="29"/>
        <v>1.6308255276514902</v>
      </c>
      <c r="AJ51" s="37">
        <f t="shared" si="30"/>
        <v>7.247953475758715</v>
      </c>
    </row>
    <row r="52" spans="1:36" s="3" customFormat="1" x14ac:dyDescent="0.15">
      <c r="B52" s="21">
        <v>18</v>
      </c>
      <c r="C52" s="22">
        <v>40699</v>
      </c>
      <c r="D52" s="36">
        <f t="shared" si="16"/>
        <v>12</v>
      </c>
      <c r="E52" s="14"/>
      <c r="F52" s="14">
        <v>500</v>
      </c>
      <c r="H52" s="37">
        <v>40.488425925925931</v>
      </c>
      <c r="I52" s="37">
        <v>11.656348316763276</v>
      </c>
      <c r="J52" s="37">
        <v>6.9511013476662544</v>
      </c>
      <c r="K52" s="37">
        <v>1.7039642871066125</v>
      </c>
      <c r="L52" s="37">
        <v>0.36934045270327126</v>
      </c>
      <c r="M52" s="37">
        <v>4.0319079219135077</v>
      </c>
      <c r="N52" s="37">
        <v>21.982864184796938</v>
      </c>
      <c r="O52" s="16">
        <v>2.1289436328257333E-2</v>
      </c>
      <c r="P52" s="16">
        <v>1.2652399898359911E-2</v>
      </c>
      <c r="Q52" s="37">
        <v>0.23209448079157044</v>
      </c>
      <c r="R52" s="16">
        <v>2.7860907899286757E-2</v>
      </c>
      <c r="S52" s="37">
        <v>0.55397111730573068</v>
      </c>
      <c r="T52" s="37">
        <v>0.11023620449095736</v>
      </c>
      <c r="U52" s="37"/>
      <c r="V52" s="37">
        <f t="shared" si="17"/>
        <v>4.7194719539006131</v>
      </c>
      <c r="W52" s="37">
        <f t="shared" si="18"/>
        <v>2.6904690926129216</v>
      </c>
      <c r="X52" s="37">
        <f t="shared" si="19"/>
        <v>22.064364035136968</v>
      </c>
      <c r="Y52" s="37">
        <f t="shared" si="20"/>
        <v>1.8692516950905436</v>
      </c>
      <c r="Z52" s="37"/>
      <c r="AA52" s="37">
        <f t="shared" si="21"/>
        <v>33.303852333609363</v>
      </c>
      <c r="AB52" s="37">
        <f t="shared" si="22"/>
        <v>6.6450325768039677</v>
      </c>
      <c r="AC52" s="37">
        <f t="shared" si="23"/>
        <v>57.925844563885455</v>
      </c>
      <c r="AD52" s="37">
        <f t="shared" si="24"/>
        <v>54.495484896113261</v>
      </c>
      <c r="AE52" s="37">
        <f t="shared" si="25"/>
        <v>4.6167556587908907</v>
      </c>
      <c r="AF52" s="37">
        <f t="shared" si="26"/>
        <v>102.49148513308968</v>
      </c>
      <c r="AG52" s="37">
        <f t="shared" si="27"/>
        <v>99.061125465317488</v>
      </c>
      <c r="AH52" s="37">
        <f t="shared" si="28"/>
        <v>0.18145432329633204</v>
      </c>
      <c r="AI52" s="37">
        <f t="shared" si="29"/>
        <v>1.6769066848200609</v>
      </c>
      <c r="AJ52" s="37">
        <f t="shared" si="30"/>
        <v>7.9808439291386195</v>
      </c>
    </row>
    <row r="53" spans="1:36" s="3" customFormat="1" x14ac:dyDescent="0.15">
      <c r="B53" s="21">
        <v>19</v>
      </c>
      <c r="C53" s="22">
        <v>40711</v>
      </c>
      <c r="D53" s="36">
        <f t="shared" si="16"/>
        <v>12</v>
      </c>
      <c r="E53" s="14"/>
      <c r="F53" s="14">
        <v>500</v>
      </c>
      <c r="H53" s="37">
        <v>27.569444444444443</v>
      </c>
      <c r="I53" s="37">
        <v>999</v>
      </c>
      <c r="J53" s="37">
        <v>999</v>
      </c>
      <c r="K53" s="37">
        <v>999</v>
      </c>
      <c r="L53" s="37">
        <v>0.34747915504501775</v>
      </c>
      <c r="M53" s="37">
        <v>3.8271497286700793</v>
      </c>
      <c r="N53" s="37">
        <v>23.178052429720083</v>
      </c>
      <c r="O53" s="16">
        <v>2.0487781496310864E-2</v>
      </c>
      <c r="P53" s="16">
        <v>1.0532164078988123E-2</v>
      </c>
      <c r="Q53" s="37">
        <v>0.21335764490226361</v>
      </c>
      <c r="R53" s="16">
        <v>2.493645523738363E-2</v>
      </c>
      <c r="S53" s="37">
        <v>0.37835528674869073</v>
      </c>
      <c r="T53" s="37">
        <v>0.11713653252820552</v>
      </c>
      <c r="U53" s="37"/>
      <c r="V53" s="37">
        <f t="shared" si="17"/>
        <v>999</v>
      </c>
      <c r="W53" s="37">
        <f t="shared" si="18"/>
        <v>1.7459868238519984</v>
      </c>
      <c r="X53" s="37">
        <f t="shared" si="19"/>
        <v>15.855403129032009</v>
      </c>
      <c r="Y53" s="37">
        <f t="shared" si="20"/>
        <v>1.1974759075770143</v>
      </c>
      <c r="Z53" s="37"/>
      <c r="AA53" s="37">
        <f t="shared" si="21"/>
        <v>999</v>
      </c>
      <c r="AB53" s="37">
        <f t="shared" si="22"/>
        <v>6.333050444198685</v>
      </c>
      <c r="AC53" s="37">
        <f t="shared" si="23"/>
        <v>999</v>
      </c>
      <c r="AD53" s="37">
        <f t="shared" si="24"/>
        <v>57.510782130493943</v>
      </c>
      <c r="AE53" s="37">
        <f t="shared" si="25"/>
        <v>4.343489438062722</v>
      </c>
      <c r="AF53" s="37">
        <f t="shared" si="26"/>
        <v>999</v>
      </c>
      <c r="AG53" s="37">
        <f t="shared" si="27"/>
        <v>999</v>
      </c>
      <c r="AH53" s="37">
        <f t="shared" si="28"/>
        <v>0.16386809324284968</v>
      </c>
      <c r="AI53" s="37">
        <f t="shared" si="29"/>
        <v>999</v>
      </c>
      <c r="AJ53" s="37">
        <f t="shared" si="30"/>
        <v>999</v>
      </c>
    </row>
    <row r="54" spans="1:36" s="3" customFormat="1" x14ac:dyDescent="0.15">
      <c r="B54" s="21">
        <v>20</v>
      </c>
      <c r="C54" s="22">
        <v>40723</v>
      </c>
      <c r="D54" s="36">
        <f t="shared" si="16"/>
        <v>12</v>
      </c>
      <c r="E54" s="14"/>
      <c r="F54" s="14">
        <v>500</v>
      </c>
      <c r="H54" s="37">
        <v>14.587962962962962</v>
      </c>
      <c r="I54" s="37">
        <v>12.439849966573396</v>
      </c>
      <c r="J54" s="37">
        <v>5.718433709818731</v>
      </c>
      <c r="K54" s="37">
        <v>2.2971726481389947</v>
      </c>
      <c r="L54" s="37">
        <v>0.35536623510023507</v>
      </c>
      <c r="M54" s="37">
        <v>4.5743083945346639</v>
      </c>
      <c r="N54" s="37">
        <v>20.056581110913974</v>
      </c>
      <c r="O54" s="16">
        <v>2.0224172211418603E-2</v>
      </c>
      <c r="P54" s="16">
        <v>1.655223944322556E-2</v>
      </c>
      <c r="Q54" s="37">
        <v>0.23014478264195601</v>
      </c>
      <c r="R54" s="16">
        <v>3.3910491822969603E-2</v>
      </c>
      <c r="S54" s="37">
        <v>0.42461966462986855</v>
      </c>
      <c r="T54" s="37">
        <v>0.12507128089169245</v>
      </c>
      <c r="U54" s="37"/>
      <c r="V54" s="37">
        <f t="shared" si="17"/>
        <v>1.8147207057718875</v>
      </c>
      <c r="W54" s="37">
        <f t="shared" si="18"/>
        <v>1.1760077719910946</v>
      </c>
      <c r="X54" s="37">
        <f t="shared" si="19"/>
        <v>7.2498156917927679</v>
      </c>
      <c r="Y54" s="37">
        <f t="shared" si="20"/>
        <v>0.64800868449122717</v>
      </c>
      <c r="Z54" s="37"/>
      <c r="AA54" s="37">
        <f t="shared" si="21"/>
        <v>35.542428475923991</v>
      </c>
      <c r="AB54" s="37">
        <f t="shared" si="22"/>
        <v>8.0614940891804636</v>
      </c>
      <c r="AC54" s="37">
        <f t="shared" si="23"/>
        <v>47.653614248489426</v>
      </c>
      <c r="AD54" s="37">
        <f t="shared" si="24"/>
        <v>49.697244983409647</v>
      </c>
      <c r="AE54" s="37">
        <f t="shared" si="25"/>
        <v>4.4420779387529379</v>
      </c>
      <c r="AF54" s="37">
        <f t="shared" si="26"/>
        <v>95.699614752346804</v>
      </c>
      <c r="AG54" s="37">
        <f t="shared" si="27"/>
        <v>97.743245487267046</v>
      </c>
      <c r="AH54" s="37">
        <f t="shared" si="28"/>
        <v>0.24138704207943629</v>
      </c>
      <c r="AI54" s="37">
        <f t="shared" si="29"/>
        <v>2.1753946268912379</v>
      </c>
      <c r="AJ54" s="37">
        <f t="shared" si="30"/>
        <v>6.3178352337135628</v>
      </c>
    </row>
    <row r="55" spans="1:36" s="3" customFormat="1" x14ac:dyDescent="0.15">
      <c r="B55" s="21">
        <v>21</v>
      </c>
      <c r="C55" s="22">
        <v>40735</v>
      </c>
      <c r="D55" s="36">
        <v>12</v>
      </c>
      <c r="E55" s="14"/>
      <c r="F55" s="14">
        <v>500</v>
      </c>
      <c r="H55" s="37">
        <v>15.074074074074076</v>
      </c>
      <c r="I55" s="37">
        <v>7.3835996291585531</v>
      </c>
      <c r="J55" s="37">
        <v>2.5080335740651716</v>
      </c>
      <c r="K55" s="37">
        <v>1.2622047818148667</v>
      </c>
      <c r="L55" s="37">
        <v>0.17319849049937433</v>
      </c>
      <c r="M55" s="37">
        <v>2.0736852914686725</v>
      </c>
      <c r="N55" s="37">
        <v>13.047550534460349</v>
      </c>
      <c r="O55" s="16">
        <v>1.1756821204531712E-2</v>
      </c>
      <c r="P55" s="16">
        <v>6.4686387365409034E-3</v>
      </c>
      <c r="Q55" s="37">
        <v>0.13180898202392258</v>
      </c>
      <c r="R55" s="16">
        <v>1.7934479972404362E-2</v>
      </c>
      <c r="S55" s="37">
        <v>0.25613534108134867</v>
      </c>
      <c r="T55" s="37">
        <v>5.0256886592278532E-2</v>
      </c>
      <c r="U55" s="37"/>
      <c r="V55" s="37">
        <f t="shared" si="17"/>
        <v>1.1130092774324192</v>
      </c>
      <c r="W55" s="37">
        <f t="shared" si="18"/>
        <v>0.535918228232934</v>
      </c>
      <c r="X55" s="37">
        <f t="shared" si="19"/>
        <v>4.8843584951006855</v>
      </c>
      <c r="Y55" s="37">
        <f t="shared" si="20"/>
        <v>0.32635085941317299</v>
      </c>
      <c r="Z55" s="37"/>
      <c r="AA55" s="37">
        <f t="shared" si="21"/>
        <v>21.095998940453011</v>
      </c>
      <c r="AB55" s="37">
        <f t="shared" si="22"/>
        <v>3.5552314895059496</v>
      </c>
      <c r="AC55" s="37">
        <f t="shared" si="23"/>
        <v>20.900279783876432</v>
      </c>
      <c r="AD55" s="37">
        <f t="shared" si="24"/>
        <v>32.402378223026652</v>
      </c>
      <c r="AE55" s="37">
        <f t="shared" si="25"/>
        <v>2.1649811312421789</v>
      </c>
      <c r="AF55" s="37">
        <f t="shared" si="26"/>
        <v>47.716491345077571</v>
      </c>
      <c r="AG55" s="37">
        <f t="shared" si="27"/>
        <v>59.218589784227795</v>
      </c>
      <c r="AH55" s="37">
        <f t="shared" si="28"/>
        <v>0.1632757636938004</v>
      </c>
      <c r="AI55" s="37">
        <f t="shared" si="29"/>
        <v>2.9439795804610265</v>
      </c>
      <c r="AJ55" s="37">
        <f t="shared" si="30"/>
        <v>6.8247242376674242</v>
      </c>
    </row>
    <row r="56" spans="1:36" s="8" customFormat="1" x14ac:dyDescent="0.15">
      <c r="A56" s="7" t="s">
        <v>232</v>
      </c>
      <c r="D56" s="9"/>
      <c r="E56" s="9"/>
      <c r="F56" s="8" t="s">
        <v>43</v>
      </c>
      <c r="H56" s="10"/>
      <c r="I56" s="10"/>
      <c r="J56" s="10"/>
      <c r="K56" s="10"/>
      <c r="L56" s="10"/>
      <c r="M56" s="10"/>
      <c r="N56" s="10"/>
      <c r="O56" s="17"/>
      <c r="P56" s="17"/>
      <c r="Q56" s="10"/>
      <c r="R56" s="17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</row>
    <row r="57" spans="1:36" s="3" customFormat="1" x14ac:dyDescent="0.15">
      <c r="D57" s="4"/>
      <c r="E57" s="4"/>
      <c r="F57" s="4"/>
      <c r="H57" s="37"/>
      <c r="I57" s="39"/>
      <c r="J57" s="39"/>
      <c r="K57" s="39"/>
      <c r="L57" s="39"/>
      <c r="M57" s="39"/>
      <c r="N57" s="39"/>
      <c r="O57" s="48"/>
      <c r="P57" s="48"/>
      <c r="Q57" s="39"/>
      <c r="R57" s="48"/>
      <c r="S57" s="39"/>
      <c r="T57" s="39"/>
      <c r="U57" s="39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</row>
    <row r="58" spans="1:36" s="19" customFormat="1" x14ac:dyDescent="0.15">
      <c r="A58" s="18" t="s">
        <v>231</v>
      </c>
      <c r="D58" s="20"/>
      <c r="E58" s="20"/>
      <c r="F58" s="19" t="s">
        <v>47</v>
      </c>
      <c r="H58" s="47"/>
      <c r="I58" s="47"/>
      <c r="J58" s="47"/>
      <c r="K58" s="47"/>
      <c r="L58" s="47"/>
      <c r="M58" s="47"/>
      <c r="N58" s="47"/>
      <c r="O58" s="30"/>
      <c r="P58" s="30"/>
      <c r="Q58" s="47"/>
      <c r="R58" s="30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</row>
    <row r="59" spans="1:36" s="3" customFormat="1" x14ac:dyDescent="0.15">
      <c r="B59" s="21">
        <v>1</v>
      </c>
      <c r="C59" s="22">
        <v>40495</v>
      </c>
      <c r="D59" s="36">
        <f t="shared" ref="D59:D78" si="31">+C60-C59</f>
        <v>12</v>
      </c>
      <c r="E59" s="14"/>
      <c r="F59" s="4">
        <v>4810</v>
      </c>
      <c r="H59" s="37">
        <v>19.247685185185187</v>
      </c>
      <c r="I59" s="37">
        <v>5.1763759130889717</v>
      </c>
      <c r="J59" s="37">
        <v>6.3909557486229076</v>
      </c>
      <c r="K59" s="37">
        <v>0.62613822617412063</v>
      </c>
      <c r="L59" s="37">
        <v>1.7729150557016606</v>
      </c>
      <c r="M59" s="37">
        <v>12.404098454286116</v>
      </c>
      <c r="N59" s="37">
        <v>18.067592819818984</v>
      </c>
      <c r="O59" s="16">
        <v>9.584728293219584E-2</v>
      </c>
      <c r="P59" s="16">
        <v>0.12677086328704798</v>
      </c>
      <c r="Q59" s="37">
        <v>1.1082187078505719</v>
      </c>
      <c r="R59" s="16">
        <v>999</v>
      </c>
      <c r="S59" s="37">
        <v>0.66707209037885062</v>
      </c>
      <c r="T59" s="37">
        <v>0.48800153599997292</v>
      </c>
      <c r="U59" s="37"/>
      <c r="V59" s="37">
        <f t="shared" ref="V59:V79" si="32">+IF(OR(H59=999,I59=999),999,I59/100*H59)</f>
        <v>0.99633253975312042</v>
      </c>
      <c r="W59" s="37">
        <f t="shared" ref="W59:W79" si="33">+IF(OR(H59=999, L59=999, M59=999),999,(M59-3.42*L59)/100*67.2/28*H59)</f>
        <v>2.9290645185491235</v>
      </c>
      <c r="X59" s="37">
        <f t="shared" ref="X59:X79" si="34">+IF(OR(H59=999,L59=999,N59=999),999,(N59-L59*0.5)/100*100/40*H59)</f>
        <v>8.2674270805969456</v>
      </c>
      <c r="Y59" s="37">
        <f t="shared" ref="Y59:Y79" si="35">+IF(OR(H59=999,L59=999),999,L59/100*100/8*H59)</f>
        <v>4.265563856527578</v>
      </c>
      <c r="Z59" s="37"/>
      <c r="AA59" s="37">
        <f t="shared" ref="AA59:AA79" si="36">+IF(I59=999,999,I59/0.35)</f>
        <v>14.789645465968492</v>
      </c>
      <c r="AB59" s="37">
        <f t="shared" ref="AB59:AB79" si="37">+IF(OR(L59=999,M59=999),999,(M59-3.42*L59)*67.2/28)</f>
        <v>15.217749513087449</v>
      </c>
      <c r="AC59" s="37">
        <f t="shared" ref="AC59:AC79" si="38">+IF(J59=999,999,J59*100/12)</f>
        <v>53.257964571857563</v>
      </c>
      <c r="AD59" s="37">
        <f t="shared" ref="AD59:AD79" si="39">+IF(OR(L59=999,N59=999),999,(N59-L59*0.5)*100/40)</f>
        <v>42.952838229920381</v>
      </c>
      <c r="AE59" s="37">
        <f t="shared" ref="AE59:AE79" si="40">+IF(L59=999,999,L59/0.08)</f>
        <v>22.161438196270758</v>
      </c>
      <c r="AF59" s="37">
        <f t="shared" ref="AF59:AF79" si="41">+IF(OR(AA59=999,AC59=999),999,AA59+AB59+AC59+AE59)</f>
        <v>105.42679774718425</v>
      </c>
      <c r="AG59" s="37">
        <f t="shared" ref="AG59:AG79" si="42">+IF(OR(AA59=999,AD59=999),999,AA59+AB59+AD59+AE59)</f>
        <v>95.121671405247071</v>
      </c>
      <c r="AH59" s="37">
        <f t="shared" ref="AH59:AH79" si="43">+IF(OR(W59=999,X59=999),999,(W59/67.2)/(X59/100))</f>
        <v>0.52721686198554918</v>
      </c>
      <c r="AI59" s="37">
        <f t="shared" ref="AI59:AI79" si="44">+IF(OR(I59=999,J59=999),999,I59/J59)</f>
        <v>0.80995333353768761</v>
      </c>
      <c r="AJ59" s="37">
        <f t="shared" ref="AJ59:AJ79" si="45">+IF(OR(I59=999,K59=999),999,(I59/12)/(K59/14))</f>
        <v>9.6450032588454988</v>
      </c>
    </row>
    <row r="60" spans="1:36" s="3" customFormat="1" x14ac:dyDescent="0.15">
      <c r="B60" s="21">
        <v>2</v>
      </c>
      <c r="C60" s="22">
        <v>40507</v>
      </c>
      <c r="D60" s="36">
        <f t="shared" si="31"/>
        <v>12</v>
      </c>
      <c r="E60" s="14"/>
      <c r="F60" s="4">
        <v>4810</v>
      </c>
      <c r="H60" s="37">
        <v>23.493055555555557</v>
      </c>
      <c r="I60" s="37">
        <v>5.3866964157113149</v>
      </c>
      <c r="J60" s="37">
        <v>6.0073860170384812</v>
      </c>
      <c r="K60" s="37">
        <v>0.60067056645943684</v>
      </c>
      <c r="L60" s="37">
        <v>1.836854915093314</v>
      </c>
      <c r="M60" s="37">
        <v>12.097431547827464</v>
      </c>
      <c r="N60" s="37">
        <v>19.144592217560696</v>
      </c>
      <c r="O60" s="16">
        <v>9.8719762457917123E-2</v>
      </c>
      <c r="P60" s="16">
        <v>0.12926877381579616</v>
      </c>
      <c r="Q60" s="37">
        <v>1.1505170906307194</v>
      </c>
      <c r="R60" s="16">
        <v>999</v>
      </c>
      <c r="S60" s="37">
        <v>0.66672996322853795</v>
      </c>
      <c r="T60" s="37">
        <v>0.50613521695625807</v>
      </c>
      <c r="U60" s="37"/>
      <c r="V60" s="37">
        <f t="shared" si="32"/>
        <v>1.265499581552179</v>
      </c>
      <c r="W60" s="37">
        <f t="shared" si="33"/>
        <v>3.2789094530597973</v>
      </c>
      <c r="X60" s="37">
        <f t="shared" si="34"/>
        <v>10.70470753179297</v>
      </c>
      <c r="Y60" s="37">
        <f t="shared" si="35"/>
        <v>5.3941668209728135</v>
      </c>
      <c r="Z60" s="37"/>
      <c r="AA60" s="37">
        <f t="shared" si="36"/>
        <v>15.390561187746615</v>
      </c>
      <c r="AB60" s="37">
        <f t="shared" si="37"/>
        <v>13.956930571699994</v>
      </c>
      <c r="AC60" s="37">
        <f t="shared" si="38"/>
        <v>50.06155014198734</v>
      </c>
      <c r="AD60" s="37">
        <f t="shared" si="39"/>
        <v>45.565411900035102</v>
      </c>
      <c r="AE60" s="37">
        <f t="shared" si="40"/>
        <v>22.960686438666425</v>
      </c>
      <c r="AF60" s="37">
        <f t="shared" si="41"/>
        <v>102.36972834010038</v>
      </c>
      <c r="AG60" s="37">
        <f t="shared" si="42"/>
        <v>97.873590098148142</v>
      </c>
      <c r="AH60" s="37">
        <f t="shared" si="43"/>
        <v>0.45581156969979258</v>
      </c>
      <c r="AI60" s="37">
        <f t="shared" si="44"/>
        <v>0.89667892165298979</v>
      </c>
      <c r="AJ60" s="37">
        <f t="shared" si="45"/>
        <v>10.462438984993268</v>
      </c>
    </row>
    <row r="61" spans="1:36" s="3" customFormat="1" x14ac:dyDescent="0.15">
      <c r="B61" s="21">
        <v>3</v>
      </c>
      <c r="C61" s="22">
        <v>40519</v>
      </c>
      <c r="D61" s="36">
        <f t="shared" si="31"/>
        <v>12</v>
      </c>
      <c r="E61" s="14"/>
      <c r="F61" s="4">
        <v>4810</v>
      </c>
      <c r="H61" s="37">
        <v>19.539351851851851</v>
      </c>
      <c r="I61" s="37">
        <v>5.2784770314103611</v>
      </c>
      <c r="J61" s="37">
        <v>5.4662283340670896</v>
      </c>
      <c r="K61" s="37">
        <v>0.6042500920303292</v>
      </c>
      <c r="L61" s="37">
        <v>2.2009660989010471</v>
      </c>
      <c r="M61" s="37">
        <v>13.717437242238857</v>
      </c>
      <c r="N61" s="37">
        <v>16.994603462858024</v>
      </c>
      <c r="O61" s="16">
        <v>0.11925003206892926</v>
      </c>
      <c r="P61" s="16">
        <v>0.13967723630887621</v>
      </c>
      <c r="Q61" s="37">
        <v>1.379853170655551</v>
      </c>
      <c r="R61" s="16">
        <v>999</v>
      </c>
      <c r="S61" s="37">
        <v>0.7302509843934778</v>
      </c>
      <c r="T61" s="37">
        <v>0.60258130330506987</v>
      </c>
      <c r="U61" s="37"/>
      <c r="V61" s="37">
        <f t="shared" si="32"/>
        <v>1.0313801995864551</v>
      </c>
      <c r="W61" s="37">
        <f t="shared" si="33"/>
        <v>2.9028285670067224</v>
      </c>
      <c r="X61" s="37">
        <f t="shared" si="34"/>
        <v>7.7640202783317545</v>
      </c>
      <c r="Y61" s="37">
        <f t="shared" si="35"/>
        <v>5.3756813775531649</v>
      </c>
      <c r="Z61" s="37"/>
      <c r="AA61" s="37">
        <f t="shared" si="36"/>
        <v>15.081362946886747</v>
      </c>
      <c r="AB61" s="37">
        <f t="shared" si="37"/>
        <v>14.856319641593462</v>
      </c>
      <c r="AC61" s="37">
        <f t="shared" si="38"/>
        <v>45.551902783892416</v>
      </c>
      <c r="AD61" s="37">
        <f t="shared" si="39"/>
        <v>39.735301033518752</v>
      </c>
      <c r="AE61" s="37">
        <f t="shared" si="40"/>
        <v>27.512076236263088</v>
      </c>
      <c r="AF61" s="37">
        <f t="shared" si="41"/>
        <v>103.00166160863571</v>
      </c>
      <c r="AG61" s="37">
        <f t="shared" si="42"/>
        <v>97.185059858262036</v>
      </c>
      <c r="AH61" s="37">
        <f t="shared" si="43"/>
        <v>0.55637224179142575</v>
      </c>
      <c r="AI61" s="37">
        <f t="shared" si="44"/>
        <v>0.96565249543517806</v>
      </c>
      <c r="AJ61" s="37">
        <f t="shared" si="45"/>
        <v>10.1915138856164</v>
      </c>
    </row>
    <row r="62" spans="1:36" s="3" customFormat="1" x14ac:dyDescent="0.15">
      <c r="B62" s="21">
        <v>4</v>
      </c>
      <c r="C62" s="22">
        <v>40531</v>
      </c>
      <c r="D62" s="36">
        <f t="shared" si="31"/>
        <v>12</v>
      </c>
      <c r="E62" s="14"/>
      <c r="F62" s="4">
        <v>4810</v>
      </c>
      <c r="H62" s="37">
        <v>32.557870370370374</v>
      </c>
      <c r="I62" s="37">
        <v>4.3148986368910656</v>
      </c>
      <c r="J62" s="37">
        <v>6.405963412092273</v>
      </c>
      <c r="K62" s="37">
        <v>0.50589352506899499</v>
      </c>
      <c r="L62" s="37">
        <v>1.7891174508091285</v>
      </c>
      <c r="M62" s="37">
        <v>12.033933514922467</v>
      </c>
      <c r="N62" s="37">
        <v>20.759882389642303</v>
      </c>
      <c r="O62" s="16">
        <v>9.3666935355785394E-2</v>
      </c>
      <c r="P62" s="16">
        <v>9.4189737795596473E-2</v>
      </c>
      <c r="Q62" s="37">
        <v>1.0511331316291272</v>
      </c>
      <c r="R62" s="16">
        <v>999</v>
      </c>
      <c r="S62" s="37">
        <v>0.58954084357823411</v>
      </c>
      <c r="T62" s="37">
        <v>0.48586522449443881</v>
      </c>
      <c r="U62" s="37"/>
      <c r="V62" s="37">
        <f t="shared" si="32"/>
        <v>1.4048391048118714</v>
      </c>
      <c r="W62" s="37">
        <f t="shared" si="33"/>
        <v>4.6220339185182526</v>
      </c>
      <c r="X62" s="37">
        <f t="shared" si="34"/>
        <v>16.169315818142582</v>
      </c>
      <c r="Y62" s="37">
        <f t="shared" si="35"/>
        <v>7.2812317551013885</v>
      </c>
      <c r="Z62" s="37"/>
      <c r="AA62" s="37">
        <f t="shared" si="36"/>
        <v>12.32828181968876</v>
      </c>
      <c r="AB62" s="37">
        <f t="shared" si="37"/>
        <v>14.196364399572593</v>
      </c>
      <c r="AC62" s="37">
        <f t="shared" si="38"/>
        <v>53.383028434102272</v>
      </c>
      <c r="AD62" s="37">
        <f t="shared" si="39"/>
        <v>49.663309160594352</v>
      </c>
      <c r="AE62" s="37">
        <f t="shared" si="40"/>
        <v>22.363968135114106</v>
      </c>
      <c r="AF62" s="37">
        <f t="shared" si="41"/>
        <v>102.27164278847773</v>
      </c>
      <c r="AG62" s="37">
        <f t="shared" si="42"/>
        <v>98.551923514969815</v>
      </c>
      <c r="AH62" s="37">
        <f t="shared" si="43"/>
        <v>0.4253752441859216</v>
      </c>
      <c r="AI62" s="37">
        <f t="shared" si="44"/>
        <v>0.67357528591968063</v>
      </c>
      <c r="AJ62" s="37">
        <f t="shared" si="45"/>
        <v>9.950806168194557</v>
      </c>
    </row>
    <row r="63" spans="1:36" s="3" customFormat="1" x14ac:dyDescent="0.15">
      <c r="B63" s="21">
        <v>5</v>
      </c>
      <c r="C63" s="22">
        <v>40543</v>
      </c>
      <c r="D63" s="36">
        <f t="shared" si="31"/>
        <v>12</v>
      </c>
      <c r="E63" s="14"/>
      <c r="F63" s="4">
        <v>4810</v>
      </c>
      <c r="H63" s="37">
        <v>41.805555555555557</v>
      </c>
      <c r="I63" s="37">
        <v>4.2632793927729802</v>
      </c>
      <c r="J63" s="37">
        <v>7.3481527511981488</v>
      </c>
      <c r="K63" s="37">
        <v>0.53592959207466118</v>
      </c>
      <c r="L63" s="37">
        <v>1.3337409058412184</v>
      </c>
      <c r="M63" s="37">
        <v>9.4602671758663615</v>
      </c>
      <c r="N63" s="37">
        <v>22.803940761629029</v>
      </c>
      <c r="O63" s="16">
        <v>7.0836199002661096E-2</v>
      </c>
      <c r="P63" s="16">
        <v>7.4547217482255748E-2</v>
      </c>
      <c r="Q63" s="37">
        <v>0.79212521375911438</v>
      </c>
      <c r="R63" s="16">
        <v>999</v>
      </c>
      <c r="S63" s="37">
        <v>0.49612182389861997</v>
      </c>
      <c r="T63" s="37">
        <v>0.36341963564341767</v>
      </c>
      <c r="U63" s="37"/>
      <c r="V63" s="37">
        <f t="shared" si="32"/>
        <v>1.78228763503426</v>
      </c>
      <c r="W63" s="37">
        <f t="shared" si="33"/>
        <v>4.9152028554823595</v>
      </c>
      <c r="X63" s="37">
        <f t="shared" si="34"/>
        <v>23.136313065698733</v>
      </c>
      <c r="Y63" s="37">
        <f t="shared" si="35"/>
        <v>6.9697224419827561</v>
      </c>
      <c r="Z63" s="37"/>
      <c r="AA63" s="37">
        <f t="shared" si="36"/>
        <v>12.180798265065658</v>
      </c>
      <c r="AB63" s="37">
        <f t="shared" si="37"/>
        <v>11.757295866934546</v>
      </c>
      <c r="AC63" s="37">
        <f t="shared" si="38"/>
        <v>61.234606259984567</v>
      </c>
      <c r="AD63" s="37">
        <f t="shared" si="39"/>
        <v>55.342675771771056</v>
      </c>
      <c r="AE63" s="37">
        <f t="shared" si="40"/>
        <v>16.671761323015229</v>
      </c>
      <c r="AF63" s="37">
        <f t="shared" si="41"/>
        <v>101.84446171499999</v>
      </c>
      <c r="AG63" s="37">
        <f t="shared" si="42"/>
        <v>95.95253122678649</v>
      </c>
      <c r="AH63" s="37">
        <f t="shared" si="43"/>
        <v>0.31613896054853191</v>
      </c>
      <c r="AI63" s="37">
        <f t="shared" si="44"/>
        <v>0.58018382811623415</v>
      </c>
      <c r="AJ63" s="37">
        <f t="shared" si="45"/>
        <v>9.280745142250387</v>
      </c>
    </row>
    <row r="64" spans="1:36" s="3" customFormat="1" x14ac:dyDescent="0.15">
      <c r="B64" s="21">
        <v>6</v>
      </c>
      <c r="C64" s="22">
        <v>40555</v>
      </c>
      <c r="D64" s="36">
        <f t="shared" si="31"/>
        <v>12</v>
      </c>
      <c r="E64" s="14"/>
      <c r="F64" s="4">
        <v>4810</v>
      </c>
      <c r="H64" s="37">
        <v>83.453703703703709</v>
      </c>
      <c r="I64" s="37">
        <v>5.683878414937249</v>
      </c>
      <c r="J64" s="37">
        <v>6.8261843316355524</v>
      </c>
      <c r="K64" s="37">
        <v>0.65696564456695872</v>
      </c>
      <c r="L64" s="37">
        <v>1.1131177172620876</v>
      </c>
      <c r="M64" s="37">
        <v>9.1802082174605903</v>
      </c>
      <c r="N64" s="37">
        <v>22.530993765926031</v>
      </c>
      <c r="O64" s="16">
        <v>6.0631832905637811E-2</v>
      </c>
      <c r="P64" s="16">
        <v>4.9679320039906071E-2</v>
      </c>
      <c r="Q64" s="37">
        <v>0.66757848617504256</v>
      </c>
      <c r="R64" s="16">
        <v>999</v>
      </c>
      <c r="S64" s="37">
        <v>0.50411737429834613</v>
      </c>
      <c r="T64" s="37">
        <v>0.34151693448876314</v>
      </c>
      <c r="U64" s="37"/>
      <c r="V64" s="37">
        <f t="shared" si="32"/>
        <v>4.7434070512805029</v>
      </c>
      <c r="W64" s="37">
        <f t="shared" si="33"/>
        <v>10.762214247319061</v>
      </c>
      <c r="X64" s="37">
        <f t="shared" si="34"/>
        <v>45.846199495242992</v>
      </c>
      <c r="Y64" s="37">
        <f t="shared" si="35"/>
        <v>11.611724520466662</v>
      </c>
      <c r="Z64" s="37"/>
      <c r="AA64" s="37">
        <f t="shared" si="36"/>
        <v>16.239652614106426</v>
      </c>
      <c r="AB64" s="37">
        <f t="shared" si="37"/>
        <v>12.896029498618203</v>
      </c>
      <c r="AC64" s="37">
        <f t="shared" si="38"/>
        <v>56.88486943029627</v>
      </c>
      <c r="AD64" s="37">
        <f t="shared" si="39"/>
        <v>54.936087268237472</v>
      </c>
      <c r="AE64" s="37">
        <f t="shared" si="40"/>
        <v>13.913971465776095</v>
      </c>
      <c r="AF64" s="37">
        <f t="shared" si="41"/>
        <v>99.934523008797001</v>
      </c>
      <c r="AG64" s="37">
        <f t="shared" si="42"/>
        <v>97.98574084673821</v>
      </c>
      <c r="AH64" s="37">
        <f t="shared" si="43"/>
        <v>0.34932447943603179</v>
      </c>
      <c r="AI64" s="37">
        <f t="shared" si="44"/>
        <v>0.83265820827539727</v>
      </c>
      <c r="AJ64" s="37">
        <f t="shared" si="45"/>
        <v>10.093665534769981</v>
      </c>
    </row>
    <row r="65" spans="1:36" s="3" customFormat="1" x14ac:dyDescent="0.15">
      <c r="B65" s="21">
        <v>7</v>
      </c>
      <c r="C65" s="22">
        <v>40567</v>
      </c>
      <c r="D65" s="36">
        <f t="shared" si="31"/>
        <v>12</v>
      </c>
      <c r="E65" s="14"/>
      <c r="F65" s="4">
        <v>4810</v>
      </c>
      <c r="H65" s="37">
        <v>160.4375</v>
      </c>
      <c r="I65" s="37">
        <v>4.6621354137901081</v>
      </c>
      <c r="J65" s="37">
        <v>7.6945690992874463</v>
      </c>
      <c r="K65" s="37">
        <v>0.55101475320169346</v>
      </c>
      <c r="L65" s="37">
        <v>0.91070570571417953</v>
      </c>
      <c r="M65" s="37">
        <v>9.696265099554461</v>
      </c>
      <c r="N65" s="37">
        <v>23.243900758578388</v>
      </c>
      <c r="O65" s="16">
        <v>4.901776002385131E-2</v>
      </c>
      <c r="P65" s="16">
        <v>3.5969932018357423E-2</v>
      </c>
      <c r="Q65" s="37">
        <v>0.5368122763289177</v>
      </c>
      <c r="R65" s="16">
        <v>999</v>
      </c>
      <c r="S65" s="37">
        <v>0.43766283766883257</v>
      </c>
      <c r="T65" s="37">
        <v>0.29104583682870855</v>
      </c>
      <c r="U65" s="37"/>
      <c r="V65" s="37">
        <f t="shared" si="32"/>
        <v>7.4798135044995053</v>
      </c>
      <c r="W65" s="37">
        <f t="shared" si="33"/>
        <v>25.342649431939076</v>
      </c>
      <c r="X65" s="37">
        <f t="shared" si="34"/>
        <v>91.403441365604024</v>
      </c>
      <c r="Y65" s="37">
        <f t="shared" si="35"/>
        <v>18.263918332564835</v>
      </c>
      <c r="Z65" s="37"/>
      <c r="AA65" s="37">
        <f t="shared" si="36"/>
        <v>13.320386896543166</v>
      </c>
      <c r="AB65" s="37">
        <f t="shared" si="37"/>
        <v>15.79596380642872</v>
      </c>
      <c r="AC65" s="37">
        <f t="shared" si="38"/>
        <v>64.121409160728717</v>
      </c>
      <c r="AD65" s="37">
        <f t="shared" si="39"/>
        <v>56.971369764303248</v>
      </c>
      <c r="AE65" s="37">
        <f t="shared" si="40"/>
        <v>11.383821321427243</v>
      </c>
      <c r="AF65" s="37">
        <f t="shared" si="41"/>
        <v>104.62158118512785</v>
      </c>
      <c r="AG65" s="37">
        <f t="shared" si="42"/>
        <v>97.471541788702382</v>
      </c>
      <c r="AH65" s="37">
        <f t="shared" si="43"/>
        <v>0.41259142300277785</v>
      </c>
      <c r="AI65" s="37">
        <f t="shared" si="44"/>
        <v>0.60589947970209845</v>
      </c>
      <c r="AJ65" s="37">
        <f t="shared" si="45"/>
        <v>9.8711657921147822</v>
      </c>
    </row>
    <row r="66" spans="1:36" s="3" customFormat="1" x14ac:dyDescent="0.15">
      <c r="B66" s="21">
        <v>8</v>
      </c>
      <c r="C66" s="22">
        <v>40579</v>
      </c>
      <c r="D66" s="36">
        <f t="shared" si="31"/>
        <v>12</v>
      </c>
      <c r="E66" s="14"/>
      <c r="F66" s="4">
        <v>4810</v>
      </c>
      <c r="H66" s="37">
        <v>91.342592592592609</v>
      </c>
      <c r="I66" s="37">
        <v>5.0508303672169603</v>
      </c>
      <c r="J66" s="37">
        <v>8.8373819828995774</v>
      </c>
      <c r="K66" s="37">
        <v>0.58607478088262643</v>
      </c>
      <c r="L66" s="37">
        <v>1.065091039523121</v>
      </c>
      <c r="M66" s="37">
        <v>10.411734207363137</v>
      </c>
      <c r="N66" s="37">
        <v>22.143377181146214</v>
      </c>
      <c r="O66" s="16">
        <v>5.6903298281575219E-2</v>
      </c>
      <c r="P66" s="16">
        <v>4.6452137911740826E-2</v>
      </c>
      <c r="Q66" s="37">
        <v>0.62237474315739594</v>
      </c>
      <c r="R66" s="16">
        <v>8.9717429536136761E-2</v>
      </c>
      <c r="S66" s="37">
        <v>0.47059514457419699</v>
      </c>
      <c r="T66" s="37">
        <v>0.33611167049256496</v>
      </c>
      <c r="U66" s="37"/>
      <c r="V66" s="37">
        <f t="shared" si="32"/>
        <v>4.6135594048699371</v>
      </c>
      <c r="W66" s="37">
        <f t="shared" si="33"/>
        <v>14.839421541532101</v>
      </c>
      <c r="X66" s="37">
        <f t="shared" si="34"/>
        <v>49.349734800823988</v>
      </c>
      <c r="Y66" s="37">
        <f t="shared" si="35"/>
        <v>12.161022112147675</v>
      </c>
      <c r="Z66" s="37"/>
      <c r="AA66" s="37">
        <f t="shared" si="36"/>
        <v>14.430943906334173</v>
      </c>
      <c r="AB66" s="37">
        <f t="shared" si="37"/>
        <v>16.245894845265756</v>
      </c>
      <c r="AC66" s="37">
        <f t="shared" si="38"/>
        <v>73.644849857496482</v>
      </c>
      <c r="AD66" s="37">
        <f t="shared" si="39"/>
        <v>54.027079153461635</v>
      </c>
      <c r="AE66" s="37">
        <f t="shared" si="40"/>
        <v>13.313637994039013</v>
      </c>
      <c r="AF66" s="37">
        <f t="shared" si="41"/>
        <v>117.63532660313543</v>
      </c>
      <c r="AG66" s="37">
        <f t="shared" si="42"/>
        <v>98.017555899100572</v>
      </c>
      <c r="AH66" s="37">
        <f t="shared" si="43"/>
        <v>0.44746891996820026</v>
      </c>
      <c r="AI66" s="37">
        <f t="shared" si="44"/>
        <v>0.57153016323050965</v>
      </c>
      <c r="AJ66" s="37">
        <f t="shared" si="45"/>
        <v>10.054408789856987</v>
      </c>
    </row>
    <row r="67" spans="1:36" s="3" customFormat="1" x14ac:dyDescent="0.15">
      <c r="B67" s="21">
        <v>9</v>
      </c>
      <c r="C67" s="22">
        <v>40591</v>
      </c>
      <c r="D67" s="36">
        <f t="shared" si="31"/>
        <v>12</v>
      </c>
      <c r="E67" s="14"/>
      <c r="F67" s="4">
        <v>4810</v>
      </c>
      <c r="H67" s="37">
        <v>69.56481481481481</v>
      </c>
      <c r="I67" s="37">
        <v>4.1856185224224243</v>
      </c>
      <c r="J67" s="37">
        <v>7.9032829974541494</v>
      </c>
      <c r="K67" s="37">
        <v>0.54880393116100945</v>
      </c>
      <c r="L67" s="37">
        <v>1.1019247685309583</v>
      </c>
      <c r="M67" s="37">
        <v>10.030308753984812</v>
      </c>
      <c r="N67" s="37">
        <v>23.229420135977012</v>
      </c>
      <c r="O67" s="16">
        <v>5.9798977122016019E-2</v>
      </c>
      <c r="P67" s="16">
        <v>5.1473956505238443E-2</v>
      </c>
      <c r="Q67" s="37">
        <v>0.65210874660721252</v>
      </c>
      <c r="R67" s="16">
        <v>8.3791545187129349E-2</v>
      </c>
      <c r="S67" s="37">
        <v>0.47310955820620076</v>
      </c>
      <c r="T67" s="37">
        <v>0.32924476771069439</v>
      </c>
      <c r="U67" s="37"/>
      <c r="V67" s="37">
        <f t="shared" si="32"/>
        <v>2.9117177739777471</v>
      </c>
      <c r="W67" s="37">
        <f t="shared" si="33"/>
        <v>10.454299506813316</v>
      </c>
      <c r="X67" s="37">
        <f t="shared" si="34"/>
        <v>39.44056784458536</v>
      </c>
      <c r="Y67" s="37">
        <f t="shared" si="35"/>
        <v>9.5818990578392231</v>
      </c>
      <c r="Z67" s="37"/>
      <c r="AA67" s="37">
        <f t="shared" si="36"/>
        <v>11.958910064064071</v>
      </c>
      <c r="AB67" s="37">
        <f t="shared" si="37"/>
        <v>15.028142509461444</v>
      </c>
      <c r="AC67" s="37">
        <f t="shared" si="38"/>
        <v>65.86069164545124</v>
      </c>
      <c r="AD67" s="37">
        <f t="shared" si="39"/>
        <v>56.696144379278834</v>
      </c>
      <c r="AE67" s="37">
        <f t="shared" si="40"/>
        <v>13.774059606636978</v>
      </c>
      <c r="AF67" s="37">
        <f t="shared" si="41"/>
        <v>106.62180382561374</v>
      </c>
      <c r="AG67" s="37">
        <f t="shared" si="42"/>
        <v>97.457256559441333</v>
      </c>
      <c r="AH67" s="37">
        <f t="shared" si="43"/>
        <v>0.39444141309050773</v>
      </c>
      <c r="AI67" s="37">
        <f t="shared" si="44"/>
        <v>0.52960504182511492</v>
      </c>
      <c r="AJ67" s="37">
        <f t="shared" si="45"/>
        <v>8.8979348219358467</v>
      </c>
    </row>
    <row r="68" spans="1:36" s="3" customFormat="1" x14ac:dyDescent="0.15">
      <c r="B68" s="21">
        <v>10</v>
      </c>
      <c r="C68" s="22">
        <v>40603</v>
      </c>
      <c r="D68" s="36">
        <f t="shared" si="31"/>
        <v>12</v>
      </c>
      <c r="E68" s="14"/>
      <c r="F68" s="4">
        <v>4810</v>
      </c>
      <c r="H68" s="37">
        <v>63.039351851851848</v>
      </c>
      <c r="I68" s="37">
        <v>5.1118865821818238</v>
      </c>
      <c r="J68" s="37">
        <v>6.4125440791376418</v>
      </c>
      <c r="K68" s="37">
        <v>0.6330489327292439</v>
      </c>
      <c r="L68" s="37">
        <v>1.2132123871365479</v>
      </c>
      <c r="M68" s="37">
        <v>12.255333536433616</v>
      </c>
      <c r="N68" s="37">
        <v>20.485984705584951</v>
      </c>
      <c r="O68" s="16">
        <v>6.4551534853853648E-2</v>
      </c>
      <c r="P68" s="16">
        <v>5.8597227345290541E-2</v>
      </c>
      <c r="Q68" s="37">
        <v>0.70513770427661149</v>
      </c>
      <c r="R68" s="16">
        <v>9.1934123546668731E-2</v>
      </c>
      <c r="S68" s="37">
        <v>0.52024372884026759</v>
      </c>
      <c r="T68" s="37">
        <v>0.36161156166896907</v>
      </c>
      <c r="U68" s="37"/>
      <c r="V68" s="37">
        <f t="shared" si="32"/>
        <v>3.2225001688092036</v>
      </c>
      <c r="W68" s="37">
        <f t="shared" si="33"/>
        <v>12.264150330371901</v>
      </c>
      <c r="X68" s="37">
        <f t="shared" si="34"/>
        <v>31.329578415379054</v>
      </c>
      <c r="Y68" s="37">
        <f t="shared" si="35"/>
        <v>9.5600153179657426</v>
      </c>
      <c r="Z68" s="37"/>
      <c r="AA68" s="37">
        <f t="shared" si="36"/>
        <v>14.605390234805212</v>
      </c>
      <c r="AB68" s="37">
        <f t="shared" si="37"/>
        <v>19.454753213823896</v>
      </c>
      <c r="AC68" s="37">
        <f t="shared" si="38"/>
        <v>53.437867326147021</v>
      </c>
      <c r="AD68" s="37">
        <f t="shared" si="39"/>
        <v>49.698446280041694</v>
      </c>
      <c r="AE68" s="37">
        <f t="shared" si="40"/>
        <v>15.165154839206849</v>
      </c>
      <c r="AF68" s="37">
        <f t="shared" si="41"/>
        <v>102.66316561398298</v>
      </c>
      <c r="AG68" s="37">
        <f t="shared" si="42"/>
        <v>98.923744567877648</v>
      </c>
      <c r="AH68" s="37">
        <f t="shared" si="43"/>
        <v>0.58252375643050158</v>
      </c>
      <c r="AI68" s="37">
        <f t="shared" si="44"/>
        <v>0.79716981576979196</v>
      </c>
      <c r="AJ68" s="37">
        <f t="shared" si="45"/>
        <v>9.4208636503031329</v>
      </c>
    </row>
    <row r="69" spans="1:36" s="3" customFormat="1" x14ac:dyDescent="0.15">
      <c r="B69" s="21">
        <v>11</v>
      </c>
      <c r="C69" s="22">
        <v>40615</v>
      </c>
      <c r="D69" s="36">
        <f t="shared" si="31"/>
        <v>12</v>
      </c>
      <c r="E69" s="14"/>
      <c r="F69" s="4">
        <v>4810</v>
      </c>
      <c r="H69" s="37">
        <v>170.42129629629633</v>
      </c>
      <c r="I69" s="37">
        <v>6.1118163254391442</v>
      </c>
      <c r="J69" s="37">
        <v>6.0232269704095804</v>
      </c>
      <c r="K69" s="37">
        <v>0.78430264252020887</v>
      </c>
      <c r="L69" s="37">
        <v>0.99590200655429528</v>
      </c>
      <c r="M69" s="37">
        <v>13.869809629829197</v>
      </c>
      <c r="N69" s="37">
        <v>18.616039159996049</v>
      </c>
      <c r="O69" s="16">
        <v>5.3646373203739238E-2</v>
      </c>
      <c r="P69" s="16">
        <v>3.9684957766835775E-2</v>
      </c>
      <c r="Q69" s="37">
        <v>0.58676586318696933</v>
      </c>
      <c r="R69" s="16">
        <v>6.4197746310268422E-2</v>
      </c>
      <c r="S69" s="37">
        <v>0.54227604766582316</v>
      </c>
      <c r="T69" s="37">
        <v>0.30133655250397184</v>
      </c>
      <c r="U69" s="37"/>
      <c r="V69" s="37">
        <f t="shared" si="32"/>
        <v>10.415836609062055</v>
      </c>
      <c r="W69" s="37">
        <f t="shared" si="33"/>
        <v>42.79820594591763</v>
      </c>
      <c r="X69" s="37">
        <f t="shared" si="34"/>
        <v>77.192701751965231</v>
      </c>
      <c r="Y69" s="37">
        <f t="shared" si="35"/>
        <v>21.215363867633197</v>
      </c>
      <c r="Z69" s="37"/>
      <c r="AA69" s="37">
        <f t="shared" si="36"/>
        <v>17.462332358397557</v>
      </c>
      <c r="AB69" s="37">
        <f t="shared" si="37"/>
        <v>25.113179441792422</v>
      </c>
      <c r="AC69" s="37">
        <f t="shared" si="38"/>
        <v>50.193558086746499</v>
      </c>
      <c r="AD69" s="37">
        <f t="shared" si="39"/>
        <v>45.295220391797258</v>
      </c>
      <c r="AE69" s="37">
        <f t="shared" si="40"/>
        <v>12.448775081928691</v>
      </c>
      <c r="AF69" s="37">
        <f t="shared" si="41"/>
        <v>105.21784496886517</v>
      </c>
      <c r="AG69" s="37">
        <f t="shared" si="42"/>
        <v>100.31950727391592</v>
      </c>
      <c r="AH69" s="37">
        <f t="shared" si="43"/>
        <v>0.82504958398502892</v>
      </c>
      <c r="AI69" s="37">
        <f t="shared" si="44"/>
        <v>1.0147079556298939</v>
      </c>
      <c r="AJ69" s="37">
        <f t="shared" si="45"/>
        <v>9.0914552535060125</v>
      </c>
    </row>
    <row r="70" spans="1:36" s="3" customFormat="1" x14ac:dyDescent="0.15">
      <c r="B70" s="21">
        <v>12</v>
      </c>
      <c r="C70" s="22">
        <v>40627</v>
      </c>
      <c r="D70" s="36">
        <f t="shared" si="31"/>
        <v>12</v>
      </c>
      <c r="E70" s="14"/>
      <c r="F70" s="4">
        <v>4810</v>
      </c>
      <c r="H70" s="37">
        <v>98.178240740740748</v>
      </c>
      <c r="I70" s="37">
        <v>6.6695653627200624</v>
      </c>
      <c r="J70" s="37">
        <v>6.488919656463553</v>
      </c>
      <c r="K70" s="37">
        <v>0.83695549258811042</v>
      </c>
      <c r="L70" s="37">
        <v>1.0373403526418477</v>
      </c>
      <c r="M70" s="37">
        <v>11.057790588433477</v>
      </c>
      <c r="N70" s="37">
        <v>21.092653791652136</v>
      </c>
      <c r="O70" s="16">
        <v>5.8086922494736078E-2</v>
      </c>
      <c r="P70" s="16">
        <v>4.35612898434082E-2</v>
      </c>
      <c r="Q70" s="37">
        <v>0.63326701012057551</v>
      </c>
      <c r="R70" s="16">
        <v>8.0390639957346938E-2</v>
      </c>
      <c r="S70" s="37">
        <v>0.51095417480668581</v>
      </c>
      <c r="T70" s="37">
        <v>0.29787271603553866</v>
      </c>
      <c r="U70" s="37"/>
      <c r="V70" s="37">
        <f t="shared" si="32"/>
        <v>6.5480619381723608</v>
      </c>
      <c r="W70" s="37">
        <f t="shared" si="33"/>
        <v>17.69585012329231</v>
      </c>
      <c r="X70" s="37">
        <f t="shared" si="34"/>
        <v>50.497937909551091</v>
      </c>
      <c r="Y70" s="37">
        <f t="shared" si="35"/>
        <v>12.730531358969527</v>
      </c>
      <c r="Z70" s="37"/>
      <c r="AA70" s="37">
        <f t="shared" si="36"/>
        <v>19.055901036343037</v>
      </c>
      <c r="AB70" s="37">
        <f t="shared" si="37"/>
        <v>18.024207797756059</v>
      </c>
      <c r="AC70" s="37">
        <f t="shared" si="38"/>
        <v>54.07433047052961</v>
      </c>
      <c r="AD70" s="37">
        <f t="shared" si="39"/>
        <v>51.434959038328032</v>
      </c>
      <c r="AE70" s="37">
        <f t="shared" si="40"/>
        <v>12.966754408023096</v>
      </c>
      <c r="AF70" s="37">
        <f t="shared" si="41"/>
        <v>104.1211937126518</v>
      </c>
      <c r="AG70" s="37">
        <f t="shared" si="42"/>
        <v>101.48182228045022</v>
      </c>
      <c r="AH70" s="37">
        <f t="shared" si="43"/>
        <v>0.52146902215461977</v>
      </c>
      <c r="AI70" s="37">
        <f t="shared" si="44"/>
        <v>1.0278391035519403</v>
      </c>
      <c r="AJ70" s="37">
        <f t="shared" si="45"/>
        <v>9.2969813314426766</v>
      </c>
    </row>
    <row r="71" spans="1:36" s="3" customFormat="1" x14ac:dyDescent="0.15">
      <c r="B71" s="21">
        <v>13</v>
      </c>
      <c r="C71" s="22">
        <v>40639</v>
      </c>
      <c r="D71" s="36">
        <f t="shared" si="31"/>
        <v>12</v>
      </c>
      <c r="E71" s="14"/>
      <c r="F71" s="4">
        <v>4810</v>
      </c>
      <c r="H71" s="37">
        <v>63.768518518518512</v>
      </c>
      <c r="I71" s="37">
        <v>5.4295160481187965</v>
      </c>
      <c r="J71" s="37">
        <v>6.8334348713723214</v>
      </c>
      <c r="K71" s="37">
        <v>0.73475497312558435</v>
      </c>
      <c r="L71" s="37">
        <v>1.2924192870879956</v>
      </c>
      <c r="M71" s="37">
        <v>11.753978633095192</v>
      </c>
      <c r="N71" s="37">
        <v>19.721643031083513</v>
      </c>
      <c r="O71" s="16">
        <v>6.8764167243817328E-2</v>
      </c>
      <c r="P71" s="16">
        <v>7.3501457982004456E-2</v>
      </c>
      <c r="Q71" s="37">
        <v>0.77632739556104402</v>
      </c>
      <c r="R71" s="16">
        <v>0.11392715428551871</v>
      </c>
      <c r="S71" s="37">
        <v>0.54989753426923349</v>
      </c>
      <c r="T71" s="37">
        <v>0.36486374004313316</v>
      </c>
      <c r="U71" s="37"/>
      <c r="V71" s="37">
        <f t="shared" si="32"/>
        <v>3.4623219466105692</v>
      </c>
      <c r="W71" s="37">
        <f t="shared" si="33"/>
        <v>11.224133660206222</v>
      </c>
      <c r="X71" s="37">
        <f t="shared" si="34"/>
        <v>30.410303180551999</v>
      </c>
      <c r="Y71" s="37">
        <f t="shared" si="35"/>
        <v>10.301957905295167</v>
      </c>
      <c r="Z71" s="37"/>
      <c r="AA71" s="37">
        <f t="shared" si="36"/>
        <v>15.512902994625135</v>
      </c>
      <c r="AB71" s="37">
        <f t="shared" si="37"/>
        <v>17.601371211010193</v>
      </c>
      <c r="AC71" s="37">
        <f t="shared" si="38"/>
        <v>56.945290594769347</v>
      </c>
      <c r="AD71" s="37">
        <f t="shared" si="39"/>
        <v>47.68858346884879</v>
      </c>
      <c r="AE71" s="37">
        <f t="shared" si="40"/>
        <v>16.155241088599944</v>
      </c>
      <c r="AF71" s="37">
        <f t="shared" si="41"/>
        <v>106.21480588900462</v>
      </c>
      <c r="AG71" s="37">
        <f t="shared" si="42"/>
        <v>96.958098763084053</v>
      </c>
      <c r="AH71" s="37">
        <f t="shared" si="43"/>
        <v>0.5492408198738048</v>
      </c>
      <c r="AI71" s="37">
        <f t="shared" si="44"/>
        <v>0.79455151769499732</v>
      </c>
      <c r="AJ71" s="37">
        <f t="shared" si="45"/>
        <v>8.6211534745056397</v>
      </c>
    </row>
    <row r="72" spans="1:36" s="3" customFormat="1" x14ac:dyDescent="0.15">
      <c r="B72" s="21">
        <v>14</v>
      </c>
      <c r="C72" s="22">
        <v>40651</v>
      </c>
      <c r="D72" s="36">
        <f t="shared" si="31"/>
        <v>12</v>
      </c>
      <c r="E72" s="14"/>
      <c r="F72" s="4">
        <v>4810</v>
      </c>
      <c r="H72" s="37">
        <v>99.967592592592609</v>
      </c>
      <c r="I72" s="37">
        <v>6.2501588994411712</v>
      </c>
      <c r="J72" s="37">
        <v>6.3170668423965353</v>
      </c>
      <c r="K72" s="37">
        <v>0.78745621532023724</v>
      </c>
      <c r="L72" s="37">
        <v>0.99632956386788896</v>
      </c>
      <c r="M72" s="37">
        <v>12.613935665712853</v>
      </c>
      <c r="N72" s="37">
        <v>19.977811544991678</v>
      </c>
      <c r="O72" s="16">
        <v>5.5133508096999101E-2</v>
      </c>
      <c r="P72" s="16">
        <v>4.8831130147207545E-2</v>
      </c>
      <c r="Q72" s="37">
        <v>0.61697632994163654</v>
      </c>
      <c r="R72" s="16">
        <v>8.1805999146160727E-2</v>
      </c>
      <c r="S72" s="37">
        <v>0.53721023557192238</v>
      </c>
      <c r="T72" s="37">
        <v>0.28150093459451703</v>
      </c>
      <c r="U72" s="37"/>
      <c r="V72" s="37">
        <f t="shared" si="32"/>
        <v>6.2481333849830207</v>
      </c>
      <c r="W72" s="37">
        <f t="shared" si="33"/>
        <v>22.088411935271999</v>
      </c>
      <c r="X72" s="37">
        <f t="shared" si="34"/>
        <v>48.683334786424275</v>
      </c>
      <c r="Y72" s="37">
        <f t="shared" si="35"/>
        <v>12.450083491087575</v>
      </c>
      <c r="Z72" s="37"/>
      <c r="AA72" s="37">
        <f t="shared" si="36"/>
        <v>17.857596855546205</v>
      </c>
      <c r="AB72" s="37">
        <f t="shared" si="37"/>
        <v>22.095572537483218</v>
      </c>
      <c r="AC72" s="37">
        <f t="shared" si="38"/>
        <v>52.642223686637799</v>
      </c>
      <c r="AD72" s="37">
        <f t="shared" si="39"/>
        <v>48.699116907644331</v>
      </c>
      <c r="AE72" s="37">
        <f t="shared" si="40"/>
        <v>12.454119548348611</v>
      </c>
      <c r="AF72" s="37">
        <f t="shared" si="41"/>
        <v>105.04951262801583</v>
      </c>
      <c r="AG72" s="37">
        <f t="shared" si="42"/>
        <v>101.10640584902237</v>
      </c>
      <c r="AH72" s="37">
        <f t="shared" si="43"/>
        <v>0.67517274159966223</v>
      </c>
      <c r="AI72" s="37">
        <f t="shared" si="44"/>
        <v>0.98940838452011992</v>
      </c>
      <c r="AJ72" s="37">
        <f t="shared" si="45"/>
        <v>9.2600095186024181</v>
      </c>
    </row>
    <row r="73" spans="1:36" s="3" customFormat="1" x14ac:dyDescent="0.15">
      <c r="B73" s="21">
        <v>15</v>
      </c>
      <c r="C73" s="22">
        <v>40663</v>
      </c>
      <c r="D73" s="36">
        <f t="shared" si="31"/>
        <v>12</v>
      </c>
      <c r="E73" s="14"/>
      <c r="F73" s="4">
        <v>4810</v>
      </c>
      <c r="H73" s="37">
        <v>146.95138888888889</v>
      </c>
      <c r="I73" s="37">
        <v>5.8327580019528229</v>
      </c>
      <c r="J73" s="37">
        <v>5.9248610130098536</v>
      </c>
      <c r="K73" s="37">
        <v>0.78416882175716873</v>
      </c>
      <c r="L73" s="37">
        <v>0.81176962352603377</v>
      </c>
      <c r="M73" s="37">
        <v>13.640114890289125</v>
      </c>
      <c r="N73" s="37">
        <v>19.08480519028101</v>
      </c>
      <c r="O73" s="16">
        <v>4.2151028952487478E-2</v>
      </c>
      <c r="P73" s="16">
        <v>3.9088528205119433E-2</v>
      </c>
      <c r="Q73" s="37">
        <v>0.48276779840041573</v>
      </c>
      <c r="R73" s="16">
        <v>6.8039110306552728E-2</v>
      </c>
      <c r="S73" s="37">
        <v>0.47974034579548297</v>
      </c>
      <c r="T73" s="37">
        <v>0.25099642787901483</v>
      </c>
      <c r="U73" s="37"/>
      <c r="V73" s="37">
        <f t="shared" si="32"/>
        <v>8.5713188943974785</v>
      </c>
      <c r="W73" s="37">
        <f t="shared" si="33"/>
        <v>38.315033373610426</v>
      </c>
      <c r="X73" s="37">
        <f t="shared" si="34"/>
        <v>68.622332314204726</v>
      </c>
      <c r="Y73" s="37">
        <f t="shared" si="35"/>
        <v>14.911334204370139</v>
      </c>
      <c r="Z73" s="37"/>
      <c r="AA73" s="37">
        <f t="shared" si="36"/>
        <v>16.665022862722353</v>
      </c>
      <c r="AB73" s="37">
        <f t="shared" si="37"/>
        <v>26.073270666792215</v>
      </c>
      <c r="AC73" s="37">
        <f t="shared" si="38"/>
        <v>49.37384177508212</v>
      </c>
      <c r="AD73" s="37">
        <f t="shared" si="39"/>
        <v>46.697300946294988</v>
      </c>
      <c r="AE73" s="37">
        <f t="shared" si="40"/>
        <v>10.147120294075421</v>
      </c>
      <c r="AF73" s="37">
        <f t="shared" si="41"/>
        <v>102.2592555986721</v>
      </c>
      <c r="AG73" s="37">
        <f t="shared" si="42"/>
        <v>99.582714769884973</v>
      </c>
      <c r="AH73" s="37">
        <f t="shared" si="43"/>
        <v>0.83087264434070363</v>
      </c>
      <c r="AI73" s="37">
        <f t="shared" si="44"/>
        <v>0.98445482335285328</v>
      </c>
      <c r="AJ73" s="37">
        <f t="shared" si="45"/>
        <v>8.6778307767493406</v>
      </c>
    </row>
    <row r="74" spans="1:36" s="3" customFormat="1" x14ac:dyDescent="0.15">
      <c r="B74" s="21">
        <v>16</v>
      </c>
      <c r="C74" s="22">
        <v>40675</v>
      </c>
      <c r="D74" s="36">
        <f t="shared" si="31"/>
        <v>12</v>
      </c>
      <c r="E74" s="14"/>
      <c r="F74" s="4">
        <v>4810</v>
      </c>
      <c r="H74" s="37">
        <v>64.567129629629619</v>
      </c>
      <c r="I74" s="37">
        <v>5.4717877040199765</v>
      </c>
      <c r="J74" s="37">
        <v>6.3787138386475801</v>
      </c>
      <c r="K74" s="37">
        <v>0.70569368819048139</v>
      </c>
      <c r="L74" s="37">
        <v>1.1928410316164211</v>
      </c>
      <c r="M74" s="37">
        <v>13.125338967015159</v>
      </c>
      <c r="N74" s="37">
        <v>19.316155999787807</v>
      </c>
      <c r="O74" s="16">
        <v>6.2890080970704046E-2</v>
      </c>
      <c r="P74" s="16">
        <v>6.6849135654280578E-2</v>
      </c>
      <c r="Q74" s="37">
        <v>0.75635438851124992</v>
      </c>
      <c r="R74" s="16">
        <v>0.11302226787879134</v>
      </c>
      <c r="S74" s="37">
        <v>0.55004846933426343</v>
      </c>
      <c r="T74" s="37">
        <v>0.33680481143653801</v>
      </c>
      <c r="U74" s="37"/>
      <c r="V74" s="37">
        <f t="shared" si="32"/>
        <v>3.5329762599127124</v>
      </c>
      <c r="W74" s="37">
        <f t="shared" si="33"/>
        <v>14.017507270359724</v>
      </c>
      <c r="X74" s="37">
        <f t="shared" si="34"/>
        <v>30.216989690662203</v>
      </c>
      <c r="Y74" s="37">
        <f t="shared" si="35"/>
        <v>9.6272901894898233</v>
      </c>
      <c r="Z74" s="37"/>
      <c r="AA74" s="37">
        <f t="shared" si="36"/>
        <v>15.633679154342792</v>
      </c>
      <c r="AB74" s="37">
        <f t="shared" si="37"/>
        <v>21.709974333328802</v>
      </c>
      <c r="AC74" s="37">
        <f t="shared" si="38"/>
        <v>53.155948655396507</v>
      </c>
      <c r="AD74" s="37">
        <f t="shared" si="39"/>
        <v>46.799338709948998</v>
      </c>
      <c r="AE74" s="37">
        <f t="shared" si="40"/>
        <v>14.910512895205263</v>
      </c>
      <c r="AF74" s="37">
        <f t="shared" si="41"/>
        <v>105.41011503827336</v>
      </c>
      <c r="AG74" s="37">
        <f t="shared" si="42"/>
        <v>99.053505092825858</v>
      </c>
      <c r="AH74" s="37">
        <f t="shared" si="43"/>
        <v>0.69031978474790778</v>
      </c>
      <c r="AI74" s="37">
        <f t="shared" si="44"/>
        <v>0.85781990577274569</v>
      </c>
      <c r="AJ74" s="37">
        <f t="shared" si="45"/>
        <v>9.0460669100295714</v>
      </c>
    </row>
    <row r="75" spans="1:36" s="3" customFormat="1" x14ac:dyDescent="0.15">
      <c r="B75" s="21">
        <v>17</v>
      </c>
      <c r="C75" s="22">
        <v>40687</v>
      </c>
      <c r="D75" s="36">
        <f t="shared" si="31"/>
        <v>12</v>
      </c>
      <c r="E75" s="14"/>
      <c r="F75" s="4">
        <v>4810</v>
      </c>
      <c r="H75" s="37">
        <v>31.930555555555557</v>
      </c>
      <c r="I75" s="37">
        <v>4.9955958872446473</v>
      </c>
      <c r="J75" s="37">
        <v>7.1372095951321963</v>
      </c>
      <c r="K75" s="37">
        <v>0.63811079882946053</v>
      </c>
      <c r="L75" s="37">
        <v>1.6567638169821348</v>
      </c>
      <c r="M75" s="37">
        <v>12.493560460502446</v>
      </c>
      <c r="N75" s="37">
        <v>19.14709954607909</v>
      </c>
      <c r="O75" s="16">
        <v>9.3816345137767931E-2</v>
      </c>
      <c r="P75" s="16">
        <v>8.8469461147990938E-2</v>
      </c>
      <c r="Q75" s="37">
        <v>1.0421827278776277</v>
      </c>
      <c r="R75" s="16">
        <v>0.14925945876154947</v>
      </c>
      <c r="S75" s="37">
        <v>0.64942066305100266</v>
      </c>
      <c r="T75" s="37">
        <v>0.4351646880517433</v>
      </c>
      <c r="U75" s="37"/>
      <c r="V75" s="37">
        <f t="shared" si="32"/>
        <v>1.5951215201077007</v>
      </c>
      <c r="W75" s="37">
        <f t="shared" si="33"/>
        <v>5.2320858155225762</v>
      </c>
      <c r="X75" s="37">
        <f t="shared" si="34"/>
        <v>14.623170780838494</v>
      </c>
      <c r="Y75" s="37">
        <f t="shared" si="35"/>
        <v>6.612673637572791</v>
      </c>
      <c r="Z75" s="37"/>
      <c r="AA75" s="37">
        <f t="shared" si="36"/>
        <v>14.273131106413279</v>
      </c>
      <c r="AB75" s="37">
        <f t="shared" si="37"/>
        <v>16.385827695416506</v>
      </c>
      <c r="AC75" s="37">
        <f t="shared" si="38"/>
        <v>59.476746626101637</v>
      </c>
      <c r="AD75" s="37">
        <f t="shared" si="39"/>
        <v>45.796794093970057</v>
      </c>
      <c r="AE75" s="37">
        <f t="shared" si="40"/>
        <v>20.709547712276684</v>
      </c>
      <c r="AF75" s="37">
        <f t="shared" si="41"/>
        <v>110.8452531402081</v>
      </c>
      <c r="AG75" s="37">
        <f t="shared" si="42"/>
        <v>97.165300608076521</v>
      </c>
      <c r="AH75" s="37">
        <f t="shared" si="43"/>
        <v>0.53243185791052805</v>
      </c>
      <c r="AI75" s="37">
        <f t="shared" si="44"/>
        <v>0.69993683394863482</v>
      </c>
      <c r="AJ75" s="37">
        <f t="shared" si="45"/>
        <v>9.1335160170875707</v>
      </c>
    </row>
    <row r="76" spans="1:36" s="3" customFormat="1" x14ac:dyDescent="0.15">
      <c r="B76" s="21">
        <v>18</v>
      </c>
      <c r="C76" s="22">
        <v>40699</v>
      </c>
      <c r="D76" s="36">
        <f t="shared" si="31"/>
        <v>12</v>
      </c>
      <c r="E76" s="14"/>
      <c r="F76" s="4">
        <v>4810</v>
      </c>
      <c r="H76" s="37">
        <v>21.662037037037038</v>
      </c>
      <c r="I76" s="37">
        <v>5.6317965169536208</v>
      </c>
      <c r="J76" s="37">
        <v>5.6337842028035681</v>
      </c>
      <c r="K76" s="37">
        <v>0.67383962172825262</v>
      </c>
      <c r="L76" s="37">
        <v>2.0075575588091294</v>
      </c>
      <c r="M76" s="37">
        <v>13.540936815681249</v>
      </c>
      <c r="N76" s="37">
        <v>17.531275902529323</v>
      </c>
      <c r="O76" s="16">
        <v>0.11267384773039613</v>
      </c>
      <c r="P76" s="16">
        <v>0.10708275263397865</v>
      </c>
      <c r="Q76" s="37">
        <v>1.272834186447434</v>
      </c>
      <c r="R76" s="16">
        <v>0.15943785445987796</v>
      </c>
      <c r="S76" s="37">
        <v>0.73517717358526047</v>
      </c>
      <c r="T76" s="37">
        <v>0.50654190491599305</v>
      </c>
      <c r="U76" s="37"/>
      <c r="V76" s="37">
        <f t="shared" si="32"/>
        <v>1.2199618473530554</v>
      </c>
      <c r="W76" s="37">
        <f t="shared" si="33"/>
        <v>3.4703051049053659</v>
      </c>
      <c r="X76" s="37">
        <f t="shared" si="34"/>
        <v>8.9504813702662886</v>
      </c>
      <c r="Y76" s="37">
        <f t="shared" si="35"/>
        <v>5.4359732741133779</v>
      </c>
      <c r="Z76" s="37"/>
      <c r="AA76" s="37">
        <f t="shared" si="36"/>
        <v>16.09084719129606</v>
      </c>
      <c r="AB76" s="37">
        <f t="shared" si="37"/>
        <v>16.020215914929665</v>
      </c>
      <c r="AC76" s="37">
        <f t="shared" si="38"/>
        <v>46.948201690029727</v>
      </c>
      <c r="AD76" s="37">
        <f t="shared" si="39"/>
        <v>41.318742807811887</v>
      </c>
      <c r="AE76" s="37">
        <f t="shared" si="40"/>
        <v>25.094469485114118</v>
      </c>
      <c r="AF76" s="37">
        <f t="shared" si="41"/>
        <v>104.15373428136958</v>
      </c>
      <c r="AG76" s="37">
        <f t="shared" si="42"/>
        <v>98.524275399151733</v>
      </c>
      <c r="AH76" s="37">
        <f t="shared" si="43"/>
        <v>0.57696835373599908</v>
      </c>
      <c r="AI76" s="37">
        <f t="shared" si="44"/>
        <v>0.99964718459593138</v>
      </c>
      <c r="AJ76" s="37">
        <f t="shared" si="45"/>
        <v>9.7507315656617166</v>
      </c>
    </row>
    <row r="77" spans="1:36" s="3" customFormat="1" x14ac:dyDescent="0.15">
      <c r="B77" s="21">
        <v>19</v>
      </c>
      <c r="C77" s="22">
        <v>40711</v>
      </c>
      <c r="D77" s="36">
        <f t="shared" si="31"/>
        <v>12</v>
      </c>
      <c r="E77" s="14"/>
      <c r="F77" s="4">
        <v>4810</v>
      </c>
      <c r="H77" s="37">
        <v>19.219907407407408</v>
      </c>
      <c r="I77" s="37">
        <v>5.8366927815813128</v>
      </c>
      <c r="J77" s="37">
        <v>5.8268314555970679</v>
      </c>
      <c r="K77" s="37">
        <v>0.69418004971828184</v>
      </c>
      <c r="L77" s="37">
        <v>1.8161193435542426</v>
      </c>
      <c r="M77" s="37">
        <v>13.178252319811856</v>
      </c>
      <c r="N77" s="37">
        <v>19.674845084252993</v>
      </c>
      <c r="O77" s="16">
        <v>9.825158388788445E-2</v>
      </c>
      <c r="P77" s="16">
        <v>0.10101049910428854</v>
      </c>
      <c r="Q77" s="37">
        <v>1.1436102619398774</v>
      </c>
      <c r="R77" s="16">
        <v>0.15398595876403665</v>
      </c>
      <c r="S77" s="37">
        <v>0.69145010710519339</v>
      </c>
      <c r="T77" s="37">
        <v>0.48327631928020925</v>
      </c>
      <c r="U77" s="37"/>
      <c r="V77" s="37">
        <f t="shared" si="32"/>
        <v>1.1218069482747601</v>
      </c>
      <c r="W77" s="37">
        <f t="shared" si="33"/>
        <v>3.2137795522667911</v>
      </c>
      <c r="X77" s="37">
        <f t="shared" si="34"/>
        <v>9.0173969490617587</v>
      </c>
      <c r="Y77" s="37">
        <f t="shared" si="35"/>
        <v>4.3632057029892595</v>
      </c>
      <c r="Z77" s="37"/>
      <c r="AA77" s="37">
        <f t="shared" si="36"/>
        <v>16.676265090232324</v>
      </c>
      <c r="AB77" s="37">
        <f t="shared" si="37"/>
        <v>16.721097995655231</v>
      </c>
      <c r="AC77" s="37">
        <f t="shared" si="38"/>
        <v>48.556928796642232</v>
      </c>
      <c r="AD77" s="37">
        <f t="shared" si="39"/>
        <v>46.91696353118968</v>
      </c>
      <c r="AE77" s="37">
        <f t="shared" si="40"/>
        <v>22.701491794428033</v>
      </c>
      <c r="AF77" s="37">
        <f t="shared" si="41"/>
        <v>104.65578367695782</v>
      </c>
      <c r="AG77" s="37">
        <f t="shared" si="42"/>
        <v>103.01581841150526</v>
      </c>
      <c r="AH77" s="37">
        <f t="shared" si="43"/>
        <v>0.53035372347822152</v>
      </c>
      <c r="AI77" s="37">
        <f t="shared" si="44"/>
        <v>1.0016923993871099</v>
      </c>
      <c r="AJ77" s="37">
        <f t="shared" si="45"/>
        <v>9.8093785821248325</v>
      </c>
    </row>
    <row r="78" spans="1:36" s="3" customFormat="1" x14ac:dyDescent="0.15">
      <c r="B78" s="21">
        <v>20</v>
      </c>
      <c r="C78" s="22">
        <v>40723</v>
      </c>
      <c r="D78" s="36">
        <f t="shared" si="31"/>
        <v>12</v>
      </c>
      <c r="E78" s="14"/>
      <c r="F78" s="4">
        <v>4810</v>
      </c>
      <c r="H78" s="37">
        <v>20.80787037037037</v>
      </c>
      <c r="I78" s="37">
        <v>5.649474355240879</v>
      </c>
      <c r="J78" s="37">
        <v>6.1299888994834655</v>
      </c>
      <c r="K78" s="37">
        <v>0.70790068475189127</v>
      </c>
      <c r="L78" s="37">
        <v>1.5789348981160674</v>
      </c>
      <c r="M78" s="37">
        <v>11.829547615320053</v>
      </c>
      <c r="N78" s="37">
        <v>18.717786023791191</v>
      </c>
      <c r="O78" s="16">
        <v>8.5188546784648309E-2</v>
      </c>
      <c r="P78" s="16">
        <v>9.2018057237736525E-2</v>
      </c>
      <c r="Q78" s="37">
        <v>0.96472522144478801</v>
      </c>
      <c r="R78" s="16">
        <v>0.16510077466434567</v>
      </c>
      <c r="S78" s="37">
        <v>0.60760014430225184</v>
      </c>
      <c r="T78" s="37">
        <v>0.43661583563133682</v>
      </c>
      <c r="U78" s="37"/>
      <c r="V78" s="37">
        <f t="shared" si="32"/>
        <v>1.1755353004458393</v>
      </c>
      <c r="W78" s="37">
        <f t="shared" si="33"/>
        <v>3.2108659378314734</v>
      </c>
      <c r="X78" s="37">
        <f t="shared" si="34"/>
        <v>9.3262532215437712</v>
      </c>
      <c r="Y78" s="37">
        <f t="shared" si="35"/>
        <v>4.1067840854066349</v>
      </c>
      <c r="Z78" s="37"/>
      <c r="AA78" s="37">
        <f t="shared" si="36"/>
        <v>16.141355300688225</v>
      </c>
      <c r="AB78" s="37">
        <f t="shared" si="37"/>
        <v>15.431016633031446</v>
      </c>
      <c r="AC78" s="37">
        <f t="shared" si="38"/>
        <v>51.083240829028881</v>
      </c>
      <c r="AD78" s="37">
        <f t="shared" si="39"/>
        <v>44.820796436832893</v>
      </c>
      <c r="AE78" s="37">
        <f t="shared" si="40"/>
        <v>19.736686226450843</v>
      </c>
      <c r="AF78" s="37">
        <f t="shared" si="41"/>
        <v>102.39229898919939</v>
      </c>
      <c r="AG78" s="37">
        <f t="shared" si="42"/>
        <v>96.129854597003401</v>
      </c>
      <c r="AH78" s="37">
        <f t="shared" si="43"/>
        <v>0.51232517483138884</v>
      </c>
      <c r="AI78" s="37">
        <f t="shared" si="44"/>
        <v>0.92161249357513908</v>
      </c>
      <c r="AJ78" s="37">
        <f t="shared" si="45"/>
        <v>9.310703544181143</v>
      </c>
    </row>
    <row r="79" spans="1:36" s="3" customFormat="1" x14ac:dyDescent="0.15">
      <c r="B79" s="21">
        <v>21</v>
      </c>
      <c r="C79" s="22">
        <v>40735</v>
      </c>
      <c r="D79" s="36">
        <v>12</v>
      </c>
      <c r="E79" s="14"/>
      <c r="F79" s="4">
        <v>4810</v>
      </c>
      <c r="H79" s="37">
        <v>20.932870370370374</v>
      </c>
      <c r="I79" s="37">
        <v>5.0682312043951701</v>
      </c>
      <c r="J79" s="37">
        <v>6.4402885999419599</v>
      </c>
      <c r="K79" s="37">
        <v>0.61581722240801717</v>
      </c>
      <c r="L79" s="37">
        <v>1.5992605063641052</v>
      </c>
      <c r="M79" s="37">
        <v>12.486245349764019</v>
      </c>
      <c r="N79" s="37">
        <v>17.677223388815783</v>
      </c>
      <c r="O79" s="16">
        <v>8.6169944228890127E-2</v>
      </c>
      <c r="P79" s="16">
        <v>9.7633388117644923E-2</v>
      </c>
      <c r="Q79" s="37">
        <v>0.99190527641751769</v>
      </c>
      <c r="R79" s="16">
        <v>0.18198164744485568</v>
      </c>
      <c r="S79" s="37">
        <v>0.61046474788363692</v>
      </c>
      <c r="T79" s="37">
        <v>0.44617138935915107</v>
      </c>
      <c r="U79" s="37"/>
      <c r="V79" s="37">
        <f t="shared" si="32"/>
        <v>1.0609262680867022</v>
      </c>
      <c r="W79" s="37">
        <f t="shared" si="33"/>
        <v>3.5251495034423872</v>
      </c>
      <c r="X79" s="37">
        <f t="shared" si="34"/>
        <v>8.8324117318018427</v>
      </c>
      <c r="Y79" s="37">
        <f t="shared" si="35"/>
        <v>4.184639108521587</v>
      </c>
      <c r="Z79" s="37"/>
      <c r="AA79" s="37">
        <f t="shared" si="36"/>
        <v>14.480660583986202</v>
      </c>
      <c r="AB79" s="37">
        <f t="shared" si="37"/>
        <v>16.840258603197071</v>
      </c>
      <c r="AC79" s="37">
        <f t="shared" si="38"/>
        <v>53.669071666182994</v>
      </c>
      <c r="AD79" s="37">
        <f t="shared" si="39"/>
        <v>42.193982839084327</v>
      </c>
      <c r="AE79" s="37">
        <f t="shared" si="40"/>
        <v>19.990756329551314</v>
      </c>
      <c r="AF79" s="37">
        <f t="shared" si="41"/>
        <v>104.98074718291758</v>
      </c>
      <c r="AG79" s="37">
        <f t="shared" si="42"/>
        <v>93.505658355818923</v>
      </c>
      <c r="AH79" s="37">
        <f t="shared" si="43"/>
        <v>0.59392138284933149</v>
      </c>
      <c r="AI79" s="37">
        <f t="shared" si="44"/>
        <v>0.7869571566157525</v>
      </c>
      <c r="AJ79" s="37">
        <f t="shared" si="45"/>
        <v>9.6017717432560055</v>
      </c>
    </row>
    <row r="80" spans="1:36" s="8" customFormat="1" x14ac:dyDescent="0.15">
      <c r="A80" s="7" t="s">
        <v>232</v>
      </c>
      <c r="D80" s="9"/>
      <c r="E80" s="9"/>
      <c r="F80" s="8" t="s">
        <v>43</v>
      </c>
      <c r="V80" s="10"/>
      <c r="W80" s="10"/>
      <c r="X80" s="10"/>
      <c r="Y80" s="10"/>
      <c r="AA80" s="10"/>
      <c r="AB80" s="10"/>
      <c r="AC80" s="10"/>
      <c r="AD80" s="10"/>
      <c r="AE80" s="10"/>
      <c r="AF80" s="11"/>
      <c r="AG80" s="11"/>
      <c r="AH80" s="12"/>
    </row>
    <row r="83" spans="8:13" x14ac:dyDescent="0.15">
      <c r="H83" s="50"/>
      <c r="I83" s="51" t="s">
        <v>78</v>
      </c>
      <c r="J83" s="51"/>
      <c r="K83" s="51"/>
      <c r="L83" s="51"/>
      <c r="M83" s="52"/>
    </row>
    <row r="84" spans="8:13" x14ac:dyDescent="0.15">
      <c r="H84" s="53"/>
      <c r="I84" s="54" t="s">
        <v>79</v>
      </c>
      <c r="J84" s="54"/>
      <c r="K84" s="49"/>
      <c r="L84" s="49" t="s">
        <v>80</v>
      </c>
      <c r="M84" s="55"/>
    </row>
    <row r="85" spans="8:13" x14ac:dyDescent="0.15">
      <c r="H85" s="53"/>
      <c r="I85" s="54" t="s">
        <v>81</v>
      </c>
      <c r="J85" s="54"/>
      <c r="K85" s="49"/>
      <c r="L85" s="49" t="s">
        <v>82</v>
      </c>
      <c r="M85" s="56"/>
    </row>
    <row r="86" spans="8:13" x14ac:dyDescent="0.15">
      <c r="H86" s="53"/>
      <c r="I86" s="54" t="s">
        <v>83</v>
      </c>
      <c r="J86" s="54"/>
      <c r="K86" s="49"/>
      <c r="L86" s="49" t="s">
        <v>84</v>
      </c>
      <c r="M86" s="56"/>
    </row>
    <row r="87" spans="8:13" x14ac:dyDescent="0.15">
      <c r="H87" s="53"/>
      <c r="I87" s="54" t="s">
        <v>85</v>
      </c>
      <c r="J87" s="54"/>
      <c r="K87" s="49"/>
      <c r="L87" s="49" t="s">
        <v>86</v>
      </c>
      <c r="M87" s="55"/>
    </row>
    <row r="88" spans="8:13" x14ac:dyDescent="0.15">
      <c r="H88" s="53"/>
      <c r="I88" s="54" t="s">
        <v>87</v>
      </c>
      <c r="J88" s="49"/>
      <c r="K88" s="49"/>
      <c r="L88" s="49" t="s">
        <v>88</v>
      </c>
      <c r="M88" s="55"/>
    </row>
    <row r="89" spans="8:13" x14ac:dyDescent="0.15">
      <c r="H89" s="53"/>
      <c r="I89" s="54" t="s">
        <v>89</v>
      </c>
      <c r="J89" s="49"/>
      <c r="K89" s="49"/>
      <c r="L89" s="49" t="s">
        <v>90</v>
      </c>
      <c r="M89" s="56"/>
    </row>
    <row r="90" spans="8:13" x14ac:dyDescent="0.15">
      <c r="H90" s="53"/>
      <c r="I90" s="54" t="s">
        <v>91</v>
      </c>
      <c r="J90" s="49"/>
      <c r="K90" s="49"/>
      <c r="L90" s="49" t="s">
        <v>92</v>
      </c>
      <c r="M90" s="56"/>
    </row>
    <row r="91" spans="8:13" x14ac:dyDescent="0.15">
      <c r="H91" s="53"/>
      <c r="I91" s="54" t="s">
        <v>93</v>
      </c>
      <c r="J91" s="49"/>
      <c r="K91" s="49"/>
      <c r="L91" s="49" t="s">
        <v>94</v>
      </c>
      <c r="M91" s="56"/>
    </row>
    <row r="92" spans="8:13" x14ac:dyDescent="0.15">
      <c r="H92" s="53"/>
      <c r="I92" s="54" t="s">
        <v>95</v>
      </c>
      <c r="J92" s="49"/>
      <c r="K92" s="49"/>
      <c r="L92" s="49" t="s">
        <v>96</v>
      </c>
      <c r="M92" s="56"/>
    </row>
    <row r="93" spans="8:13" x14ac:dyDescent="0.15">
      <c r="H93" s="53"/>
      <c r="I93" s="54" t="s">
        <v>97</v>
      </c>
      <c r="J93" s="49"/>
      <c r="K93" s="49"/>
      <c r="L93" s="49" t="s">
        <v>98</v>
      </c>
      <c r="M93" s="56"/>
    </row>
    <row r="94" spans="8:13" x14ac:dyDescent="0.15">
      <c r="H94" s="53"/>
      <c r="I94" s="54" t="s">
        <v>99</v>
      </c>
      <c r="J94" s="49"/>
      <c r="K94" s="49"/>
      <c r="L94" s="49" t="s">
        <v>100</v>
      </c>
      <c r="M94" s="56"/>
    </row>
    <row r="95" spans="8:13" x14ac:dyDescent="0.15">
      <c r="H95" s="53"/>
      <c r="I95" s="54" t="s">
        <v>101</v>
      </c>
      <c r="J95" s="49"/>
      <c r="K95" s="49"/>
      <c r="L95" s="49" t="s">
        <v>102</v>
      </c>
      <c r="M95" s="56"/>
    </row>
    <row r="96" spans="8:13" x14ac:dyDescent="0.15">
      <c r="H96" s="53"/>
      <c r="I96" s="54" t="s">
        <v>103</v>
      </c>
      <c r="J96" s="49"/>
      <c r="K96" s="49"/>
      <c r="L96" s="49" t="s">
        <v>104</v>
      </c>
      <c r="M96" s="55"/>
    </row>
    <row r="97" spans="8:13" x14ac:dyDescent="0.15">
      <c r="H97" s="53"/>
      <c r="I97" s="54" t="s">
        <v>105</v>
      </c>
      <c r="J97" s="49"/>
      <c r="K97" s="49"/>
      <c r="L97" s="49" t="s">
        <v>106</v>
      </c>
      <c r="M97" s="56"/>
    </row>
    <row r="98" spans="8:13" x14ac:dyDescent="0.15">
      <c r="H98" s="57"/>
      <c r="I98" s="58"/>
      <c r="J98" s="58"/>
      <c r="K98" s="58"/>
      <c r="L98" s="58"/>
      <c r="M98" s="59"/>
    </row>
  </sheetData>
  <phoneticPr fontId="1"/>
  <pageMargins left="0.7" right="0.7" top="0.75" bottom="0.75" header="0.3" footer="0.3"/>
  <pageSetup paperSize="9" scale="38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2"/>
  <sheetViews>
    <sheetView workbookViewId="0">
      <selection activeCell="G34" sqref="G34"/>
    </sheetView>
  </sheetViews>
  <sheetFormatPr defaultColWidth="12.796875" defaultRowHeight="12" x14ac:dyDescent="0.15"/>
  <cols>
    <col min="1" max="1" width="21.59765625" style="60" bestFit="1" customWidth="1"/>
    <col min="2" max="2" width="3.296875" style="60" bestFit="1" customWidth="1"/>
    <col min="3" max="16384" width="12.796875" style="60"/>
  </cols>
  <sheetData>
    <row r="1" spans="1:36" s="61" customFormat="1" x14ac:dyDescent="0.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</row>
    <row r="2" spans="1:36" s="61" customFormat="1" ht="12.6" thickBot="1" x14ac:dyDescent="0.2">
      <c r="A2" s="62"/>
      <c r="B2" s="62"/>
      <c r="C2" s="62"/>
      <c r="D2" s="63"/>
      <c r="E2" s="63"/>
      <c r="F2" s="63"/>
      <c r="G2" s="62"/>
      <c r="H2" s="64" t="s">
        <v>111</v>
      </c>
      <c r="I2" s="62" t="s">
        <v>112</v>
      </c>
      <c r="J2" s="62" t="s">
        <v>113</v>
      </c>
      <c r="K2" s="62" t="s">
        <v>114</v>
      </c>
      <c r="L2" s="62" t="s">
        <v>115</v>
      </c>
      <c r="M2" s="62" t="s">
        <v>116</v>
      </c>
      <c r="N2" s="62" t="s">
        <v>117</v>
      </c>
      <c r="O2" s="62" t="s">
        <v>118</v>
      </c>
      <c r="P2" s="62" t="s">
        <v>119</v>
      </c>
      <c r="Q2" s="62" t="s">
        <v>120</v>
      </c>
      <c r="R2" s="62" t="s">
        <v>121</v>
      </c>
      <c r="S2" s="62" t="s">
        <v>122</v>
      </c>
      <c r="T2" s="62" t="s">
        <v>123</v>
      </c>
      <c r="U2" s="62"/>
      <c r="V2" s="62" t="s">
        <v>107</v>
      </c>
      <c r="W2" s="62" t="s">
        <v>108</v>
      </c>
      <c r="X2" s="62" t="s">
        <v>109</v>
      </c>
      <c r="Y2" s="62" t="s">
        <v>110</v>
      </c>
      <c r="Z2" s="62"/>
      <c r="AA2" s="62" t="s">
        <v>124</v>
      </c>
      <c r="AB2" s="62" t="s">
        <v>125</v>
      </c>
      <c r="AC2" s="62" t="s">
        <v>126</v>
      </c>
      <c r="AD2" s="62" t="s">
        <v>127</v>
      </c>
      <c r="AE2" s="62" t="s">
        <v>128</v>
      </c>
      <c r="AF2" s="62" t="s">
        <v>129</v>
      </c>
      <c r="AG2" s="62" t="s">
        <v>130</v>
      </c>
      <c r="AH2" s="62" t="s">
        <v>131</v>
      </c>
      <c r="AI2" s="62" t="s">
        <v>132</v>
      </c>
      <c r="AJ2" s="62" t="s">
        <v>133</v>
      </c>
    </row>
    <row r="3" spans="1:36" s="61" customFormat="1" x14ac:dyDescent="0.15">
      <c r="A3" s="65"/>
      <c r="B3" s="65"/>
      <c r="C3" s="65"/>
      <c r="D3" s="66"/>
      <c r="E3" s="66"/>
      <c r="F3" s="66"/>
      <c r="G3" s="65"/>
      <c r="H3" s="66" t="s">
        <v>136</v>
      </c>
      <c r="I3" s="65" t="s">
        <v>137</v>
      </c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 t="s">
        <v>134</v>
      </c>
      <c r="W3" s="65"/>
      <c r="X3" s="65" t="s">
        <v>135</v>
      </c>
      <c r="Y3" s="65"/>
      <c r="Z3" s="65"/>
      <c r="AA3" s="65" t="s">
        <v>138</v>
      </c>
      <c r="AB3" s="65"/>
      <c r="AC3" s="65" t="s">
        <v>139</v>
      </c>
      <c r="AD3" s="65" t="s">
        <v>135</v>
      </c>
      <c r="AE3" s="65"/>
      <c r="AF3" s="65"/>
      <c r="AG3" s="65"/>
      <c r="AH3" s="65"/>
      <c r="AI3" s="65"/>
      <c r="AJ3" s="65"/>
    </row>
    <row r="4" spans="1:36" s="61" customFormat="1" x14ac:dyDescent="0.15">
      <c r="A4" s="65" t="s">
        <v>144</v>
      </c>
      <c r="B4" s="65" t="s">
        <v>226</v>
      </c>
      <c r="C4" s="66" t="s">
        <v>7</v>
      </c>
      <c r="D4" s="66" t="s">
        <v>145</v>
      </c>
      <c r="E4" s="66"/>
      <c r="F4" s="66" t="s">
        <v>146</v>
      </c>
      <c r="G4" s="65"/>
      <c r="H4" s="66" t="s">
        <v>9</v>
      </c>
      <c r="I4" s="66" t="s">
        <v>147</v>
      </c>
      <c r="J4" s="66" t="s">
        <v>148</v>
      </c>
      <c r="K4" s="66" t="s">
        <v>107</v>
      </c>
      <c r="L4" s="66" t="s">
        <v>13</v>
      </c>
      <c r="M4" s="66" t="s">
        <v>14</v>
      </c>
      <c r="N4" s="66" t="s">
        <v>15</v>
      </c>
      <c r="O4" s="66" t="s">
        <v>16</v>
      </c>
      <c r="P4" s="66" t="s">
        <v>17</v>
      </c>
      <c r="Q4" s="66" t="s">
        <v>18</v>
      </c>
      <c r="R4" s="66" t="s">
        <v>19</v>
      </c>
      <c r="S4" s="66" t="s">
        <v>149</v>
      </c>
      <c r="T4" s="66" t="s">
        <v>150</v>
      </c>
      <c r="U4" s="66"/>
      <c r="V4" s="65" t="s">
        <v>140</v>
      </c>
      <c r="W4" s="65" t="s">
        <v>141</v>
      </c>
      <c r="X4" s="65" t="s">
        <v>142</v>
      </c>
      <c r="Y4" s="65" t="s">
        <v>143</v>
      </c>
      <c r="Z4" s="65"/>
      <c r="AA4" s="65" t="s">
        <v>151</v>
      </c>
      <c r="AB4" s="65" t="s">
        <v>152</v>
      </c>
      <c r="AC4" s="65" t="s">
        <v>153</v>
      </c>
      <c r="AD4" s="65" t="s">
        <v>154</v>
      </c>
      <c r="AE4" s="65" t="s">
        <v>155</v>
      </c>
      <c r="AF4" s="65" t="s">
        <v>156</v>
      </c>
      <c r="AG4" s="65" t="s">
        <v>157</v>
      </c>
      <c r="AH4" s="65" t="s">
        <v>158</v>
      </c>
      <c r="AI4" s="65" t="s">
        <v>159</v>
      </c>
      <c r="AJ4" s="65" t="s">
        <v>160</v>
      </c>
    </row>
    <row r="5" spans="1:36" s="61" customFormat="1" x14ac:dyDescent="0.15">
      <c r="A5" s="67"/>
      <c r="B5" s="67"/>
      <c r="C5" s="67"/>
      <c r="D5" s="68" t="s">
        <v>162</v>
      </c>
      <c r="E5" s="68"/>
      <c r="F5" s="68" t="s">
        <v>163</v>
      </c>
      <c r="G5" s="67"/>
      <c r="H5" s="67" t="s">
        <v>161</v>
      </c>
      <c r="I5" s="68" t="s">
        <v>40</v>
      </c>
      <c r="J5" s="68" t="s">
        <v>40</v>
      </c>
      <c r="K5" s="68" t="s">
        <v>40</v>
      </c>
      <c r="L5" s="68" t="s">
        <v>40</v>
      </c>
      <c r="M5" s="68" t="s">
        <v>40</v>
      </c>
      <c r="N5" s="68" t="s">
        <v>40</v>
      </c>
      <c r="O5" s="68" t="s">
        <v>40</v>
      </c>
      <c r="P5" s="68" t="s">
        <v>40</v>
      </c>
      <c r="Q5" s="68" t="s">
        <v>40</v>
      </c>
      <c r="R5" s="68" t="s">
        <v>40</v>
      </c>
      <c r="S5" s="68" t="s">
        <v>40</v>
      </c>
      <c r="T5" s="68" t="s">
        <v>40</v>
      </c>
      <c r="U5" s="68"/>
      <c r="V5" s="67" t="s">
        <v>161</v>
      </c>
      <c r="W5" s="67" t="s">
        <v>161</v>
      </c>
      <c r="X5" s="67" t="s">
        <v>161</v>
      </c>
      <c r="Y5" s="67" t="s">
        <v>161</v>
      </c>
      <c r="Z5" s="67"/>
      <c r="AA5" s="67" t="s">
        <v>40</v>
      </c>
      <c r="AB5" s="67" t="s">
        <v>40</v>
      </c>
      <c r="AC5" s="67" t="s">
        <v>40</v>
      </c>
      <c r="AD5" s="67" t="s">
        <v>40</v>
      </c>
      <c r="AE5" s="67" t="s">
        <v>40</v>
      </c>
      <c r="AF5" s="67" t="s">
        <v>40</v>
      </c>
      <c r="AG5" s="67" t="s">
        <v>40</v>
      </c>
      <c r="AH5" s="67"/>
      <c r="AI5" s="67"/>
      <c r="AJ5" s="67"/>
    </row>
    <row r="6" spans="1:36" s="106" customFormat="1" x14ac:dyDescent="0.15">
      <c r="A6" s="69" t="s">
        <v>164</v>
      </c>
      <c r="B6" s="69"/>
      <c r="C6" s="69"/>
      <c r="D6" s="70"/>
      <c r="E6" s="70"/>
      <c r="F6" s="71" t="s">
        <v>165</v>
      </c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</row>
    <row r="7" spans="1:36" s="107" customFormat="1" x14ac:dyDescent="0.15">
      <c r="A7" s="61"/>
      <c r="B7" s="72">
        <v>1</v>
      </c>
      <c r="C7" s="73">
        <v>40754</v>
      </c>
      <c r="D7" s="74">
        <v>16</v>
      </c>
      <c r="E7" s="75"/>
      <c r="F7" s="75">
        <v>200</v>
      </c>
      <c r="G7" s="61"/>
      <c r="H7" s="76">
        <v>28.859375</v>
      </c>
      <c r="I7" s="76">
        <v>29.497118999509414</v>
      </c>
      <c r="J7" s="76">
        <v>3.4021995534306164</v>
      </c>
      <c r="K7" s="76">
        <v>6.2578241160832437</v>
      </c>
      <c r="L7" s="77">
        <v>2.455413369934752E-2</v>
      </c>
      <c r="M7" s="77">
        <v>0.53607026338559027</v>
      </c>
      <c r="N7" s="77">
        <v>13.446350765551896</v>
      </c>
      <c r="O7" s="77">
        <v>1.9795872244709675E-3</v>
      </c>
      <c r="P7" s="77">
        <v>2.377659714392038E-3</v>
      </c>
      <c r="Q7" s="77">
        <v>3.7559304436170567E-2</v>
      </c>
      <c r="R7" s="77">
        <v>3.1155702803713957E-2</v>
      </c>
      <c r="S7" s="77">
        <v>0.92347108446931481</v>
      </c>
      <c r="T7" s="77">
        <v>5.3733543385709903E-2</v>
      </c>
      <c r="U7" s="78"/>
      <c r="V7" s="79">
        <v>8.5126841862646696</v>
      </c>
      <c r="W7" s="79">
        <v>0.31313238673843824</v>
      </c>
      <c r="X7" s="79">
        <v>9.6924742662121108</v>
      </c>
      <c r="Y7" s="79">
        <v>8.8577119028700899E-2</v>
      </c>
      <c r="Z7" s="79"/>
      <c r="AA7" s="79">
        <v>84.277482855741184</v>
      </c>
      <c r="AB7" s="79">
        <v>1.0850283027211722</v>
      </c>
      <c r="AC7" s="79">
        <v>28.351662945255139</v>
      </c>
      <c r="AD7" s="79">
        <v>33.58518424675556</v>
      </c>
      <c r="AE7" s="79">
        <v>0.30692667124184397</v>
      </c>
      <c r="AF7" s="79">
        <v>114.02110077495934</v>
      </c>
      <c r="AG7" s="79">
        <v>119.25462207645975</v>
      </c>
      <c r="AH7" s="79">
        <v>4.8075527548547332E-2</v>
      </c>
      <c r="AI7" s="79">
        <v>8.6700143646088961</v>
      </c>
      <c r="AJ7" s="79">
        <v>5.4992446034048728</v>
      </c>
    </row>
    <row r="8" spans="1:36" s="72" customFormat="1" x14ac:dyDescent="0.15">
      <c r="B8" s="72">
        <v>2</v>
      </c>
      <c r="C8" s="73">
        <v>40770</v>
      </c>
      <c r="D8" s="74">
        <v>16</v>
      </c>
      <c r="F8" s="75">
        <v>200</v>
      </c>
      <c r="H8" s="76">
        <v>71.729687499999997</v>
      </c>
      <c r="I8" s="76">
        <v>32.383899522351086</v>
      </c>
      <c r="J8" s="76">
        <v>0.55488985746738706</v>
      </c>
      <c r="K8" s="76">
        <v>5.5840742107023047</v>
      </c>
      <c r="L8" s="77">
        <v>2.4580473424087257E-2</v>
      </c>
      <c r="M8" s="77">
        <v>0.63285070208635263</v>
      </c>
      <c r="N8" s="77">
        <v>8.829440555197575</v>
      </c>
      <c r="O8" s="77">
        <v>3.2708758423939579E-3</v>
      </c>
      <c r="P8" s="77">
        <v>4.458751481625443E-3</v>
      </c>
      <c r="Q8" s="77">
        <v>3.1051972316243726E-2</v>
      </c>
      <c r="R8" s="77">
        <v>7.1705242878178171E-2</v>
      </c>
      <c r="S8" s="77">
        <v>1.1397085606137896</v>
      </c>
      <c r="T8" s="77">
        <v>5.8124084924764827E-2</v>
      </c>
      <c r="V8" s="79">
        <v>23.228869927696426</v>
      </c>
      <c r="W8" s="79">
        <v>0.94474106876167685</v>
      </c>
      <c r="X8" s="79">
        <v>15.811285924637316</v>
      </c>
      <c r="Y8" s="79">
        <v>0.2203937096639792</v>
      </c>
      <c r="Z8" s="79"/>
      <c r="AA8" s="79">
        <v>92.525427206717396</v>
      </c>
      <c r="AB8" s="79">
        <v>1.3170851591423383</v>
      </c>
      <c r="AC8" s="79">
        <v>4.6240821455615588</v>
      </c>
      <c r="AD8" s="79">
        <v>22.042875796213828</v>
      </c>
      <c r="AE8" s="79">
        <v>0.30725591780109068</v>
      </c>
      <c r="AF8" s="79">
        <v>98.773850429222378</v>
      </c>
      <c r="AG8" s="79">
        <v>116.19264407987464</v>
      </c>
      <c r="AH8" s="79">
        <v>8.8915265485562028E-2</v>
      </c>
      <c r="AI8" s="79">
        <v>58.360950531979057</v>
      </c>
      <c r="AJ8" s="79">
        <v>6.765887179113597</v>
      </c>
    </row>
    <row r="9" spans="1:36" s="72" customFormat="1" x14ac:dyDescent="0.15">
      <c r="B9" s="72">
        <v>3</v>
      </c>
      <c r="C9" s="73">
        <v>40786</v>
      </c>
      <c r="D9" s="74">
        <v>16</v>
      </c>
      <c r="F9" s="75">
        <v>200</v>
      </c>
      <c r="H9" s="76">
        <v>222.95833333333334</v>
      </c>
      <c r="I9" s="80">
        <v>28.04158469137521</v>
      </c>
      <c r="J9" s="76">
        <v>1.4738392070352688</v>
      </c>
      <c r="K9" s="76">
        <v>4.2008710481777349</v>
      </c>
      <c r="L9" s="77">
        <v>3.6265123735271756E-2</v>
      </c>
      <c r="M9" s="77">
        <v>0.57658453827278144</v>
      </c>
      <c r="N9" s="77">
        <v>11.898448333128481</v>
      </c>
      <c r="O9" s="77">
        <v>2.7064077172062645E-3</v>
      </c>
      <c r="P9" s="77">
        <v>5.2828268238303833E-3</v>
      </c>
      <c r="Q9" s="77">
        <v>4.1688396629102398E-2</v>
      </c>
      <c r="R9" s="77">
        <v>0.25765595620465165</v>
      </c>
      <c r="S9" s="77">
        <v>1.7011837023696166</v>
      </c>
      <c r="T9" s="77">
        <v>7.5704484070379427E-2</v>
      </c>
      <c r="V9" s="79">
        <v>62.521049868145312</v>
      </c>
      <c r="W9" s="79">
        <v>2.4216368685902121</v>
      </c>
      <c r="X9" s="79">
        <v>66.220385095850816</v>
      </c>
      <c r="Y9" s="79">
        <v>1.0107014432679124</v>
      </c>
      <c r="Z9" s="79"/>
      <c r="AA9" s="79">
        <v>80.118813403929181</v>
      </c>
      <c r="AB9" s="79">
        <v>1.0861387562355651</v>
      </c>
      <c r="AC9" s="79">
        <v>12.281993391960574</v>
      </c>
      <c r="AD9" s="79">
        <v>29.700789428152113</v>
      </c>
      <c r="AE9" s="79">
        <v>0.45331404669089692</v>
      </c>
      <c r="AF9" s="79">
        <v>93.940259598816212</v>
      </c>
      <c r="AG9" s="79">
        <v>111.35905563500775</v>
      </c>
      <c r="AH9" s="79">
        <v>5.441868523308771E-2</v>
      </c>
      <c r="AI9" s="79">
        <v>19.026217078172881</v>
      </c>
      <c r="AJ9" s="79">
        <v>7.7877139680659857</v>
      </c>
    </row>
    <row r="10" spans="1:36" s="72" customFormat="1" x14ac:dyDescent="0.15">
      <c r="B10" s="72">
        <v>4</v>
      </c>
      <c r="C10" s="73">
        <v>40802</v>
      </c>
      <c r="D10" s="74">
        <v>16</v>
      </c>
      <c r="F10" s="75">
        <v>200</v>
      </c>
      <c r="H10" s="76">
        <v>170.25468749999999</v>
      </c>
      <c r="I10" s="76">
        <v>25.37929980544892</v>
      </c>
      <c r="J10" s="76">
        <v>2.8476149833745907</v>
      </c>
      <c r="K10" s="76">
        <v>3.9976528384812129</v>
      </c>
      <c r="L10" s="77">
        <v>2.9423627558467291E-2</v>
      </c>
      <c r="M10" s="77">
        <v>0.26377985187349845</v>
      </c>
      <c r="N10" s="77">
        <v>12.987103456865022</v>
      </c>
      <c r="O10" s="77">
        <v>1.3487430884729266E-3</v>
      </c>
      <c r="P10" s="77">
        <v>5.7107777705953846E-3</v>
      </c>
      <c r="Q10" s="77">
        <v>2.6549786755977162E-2</v>
      </c>
      <c r="R10" s="77">
        <v>0.79403654855680406</v>
      </c>
      <c r="S10" s="77">
        <v>1.7826356864308464</v>
      </c>
      <c r="T10" s="77">
        <v>5.6099932592210175E-2</v>
      </c>
      <c r="V10" s="79">
        <v>43.209447573455158</v>
      </c>
      <c r="W10" s="79">
        <v>0.66665352691041846</v>
      </c>
      <c r="X10" s="79">
        <v>55.215262133029555</v>
      </c>
      <c r="Y10" s="79">
        <v>0.62618881438540441</v>
      </c>
      <c r="Z10" s="79"/>
      <c r="AA10" s="79">
        <v>72.512285158425485</v>
      </c>
      <c r="AB10" s="79">
        <v>0.39156250949649679</v>
      </c>
      <c r="AC10" s="79">
        <v>23.730124861454925</v>
      </c>
      <c r="AD10" s="79">
        <v>32.430979107714464</v>
      </c>
      <c r="AE10" s="79">
        <v>0.36779534448084111</v>
      </c>
      <c r="AF10" s="79">
        <v>97.001767873857744</v>
      </c>
      <c r="AG10" s="79">
        <v>105.70262212011728</v>
      </c>
      <c r="AH10" s="79">
        <v>1.7966842871535559E-2</v>
      </c>
      <c r="AI10" s="79">
        <v>8.912475862650842</v>
      </c>
      <c r="AJ10" s="79">
        <v>7.4066419228154361</v>
      </c>
    </row>
    <row r="11" spans="1:36" s="72" customFormat="1" x14ac:dyDescent="0.15">
      <c r="B11" s="72">
        <v>5</v>
      </c>
      <c r="C11" s="73">
        <v>40818</v>
      </c>
      <c r="D11" s="74">
        <v>16</v>
      </c>
      <c r="F11" s="75">
        <v>200</v>
      </c>
      <c r="H11" s="76">
        <v>35.34375</v>
      </c>
      <c r="I11" s="76">
        <v>29.557815706887943</v>
      </c>
      <c r="J11" s="76">
        <v>1.6493526485087351</v>
      </c>
      <c r="K11" s="76">
        <v>2.7715515832932853</v>
      </c>
      <c r="L11" s="77">
        <v>2.7780653951799617E-2</v>
      </c>
      <c r="M11" s="77">
        <v>0.25935911682043278</v>
      </c>
      <c r="N11" s="77">
        <v>13.528140501338607</v>
      </c>
      <c r="O11" s="77">
        <v>1.4172024597265396E-3</v>
      </c>
      <c r="P11" s="77">
        <v>8.7419119686025087E-3</v>
      </c>
      <c r="Q11" s="77">
        <v>4.2018227055993562E-2</v>
      </c>
      <c r="R11" s="77">
        <v>1.7074134829810177</v>
      </c>
      <c r="S11" s="77">
        <v>1.4659765554066926</v>
      </c>
      <c r="T11" s="77">
        <v>7.0992562941673804E-2</v>
      </c>
      <c r="V11" s="79">
        <v>10.446840488903206</v>
      </c>
      <c r="W11" s="79">
        <v>0.13940927701895217</v>
      </c>
      <c r="X11" s="79">
        <v>11.941106990003298</v>
      </c>
      <c r="Y11" s="79">
        <v>0.12273406101361471</v>
      </c>
      <c r="Z11" s="79"/>
      <c r="AA11" s="79">
        <v>84.450902019679845</v>
      </c>
      <c r="AB11" s="79">
        <v>0.39443827273266746</v>
      </c>
      <c r="AC11" s="79">
        <v>13.74460540423946</v>
      </c>
      <c r="AD11" s="79">
        <v>33.785625435906766</v>
      </c>
      <c r="AE11" s="79">
        <v>0.34725817439749523</v>
      </c>
      <c r="AF11" s="79">
        <v>98.937203871049476</v>
      </c>
      <c r="AG11" s="79">
        <v>118.97822390271678</v>
      </c>
      <c r="AH11" s="79">
        <v>1.7373119715942291E-2</v>
      </c>
      <c r="AI11" s="79">
        <v>17.920858667558264</v>
      </c>
      <c r="AJ11" s="79">
        <v>12.442170852085308</v>
      </c>
    </row>
    <row r="12" spans="1:36" s="72" customFormat="1" x14ac:dyDescent="0.15">
      <c r="B12" s="72">
        <v>6</v>
      </c>
      <c r="C12" s="73">
        <v>40834</v>
      </c>
      <c r="D12" s="74">
        <v>16</v>
      </c>
      <c r="F12" s="75">
        <v>200</v>
      </c>
      <c r="H12" s="76">
        <v>17.809027777777779</v>
      </c>
      <c r="I12" s="76">
        <v>32.281597006337925</v>
      </c>
      <c r="J12" s="76">
        <v>2.2399402297247306</v>
      </c>
      <c r="K12" s="76">
        <v>2.9206471970546062</v>
      </c>
      <c r="L12" s="77">
        <v>1.5328852678975649E-2</v>
      </c>
      <c r="M12" s="77">
        <v>0.19602722663145497</v>
      </c>
      <c r="N12" s="77">
        <v>11.422648280416938</v>
      </c>
      <c r="O12" s="77">
        <v>1.1000776992265409E-3</v>
      </c>
      <c r="P12" s="77">
        <v>6.8552458757311901E-3</v>
      </c>
      <c r="Q12" s="77">
        <v>3.4889985675443998E-2</v>
      </c>
      <c r="R12" s="77">
        <v>4.5324007514042917</v>
      </c>
      <c r="S12" s="77">
        <v>1.2470814984259337</v>
      </c>
      <c r="T12" s="77">
        <v>6.9316559497368604E-2</v>
      </c>
      <c r="V12" s="79">
        <v>5.7490385779690012</v>
      </c>
      <c r="W12" s="79">
        <v>6.1378123446444888E-2</v>
      </c>
      <c r="X12" s="79">
        <v>5.0822441135037533</v>
      </c>
      <c r="Y12" s="79">
        <v>3.4123995395167583E-2</v>
      </c>
      <c r="Z12" s="79"/>
      <c r="AA12" s="79">
        <v>92.233134303822652</v>
      </c>
      <c r="AB12" s="79">
        <v>0.34464612112645987</v>
      </c>
      <c r="AC12" s="79">
        <v>18.666168581039422</v>
      </c>
      <c r="AD12" s="79">
        <v>28.537459635193624</v>
      </c>
      <c r="AE12" s="79">
        <v>0.19161065848719561</v>
      </c>
      <c r="AF12" s="79">
        <v>111.43555966447572</v>
      </c>
      <c r="AG12" s="79">
        <v>121.30685071862993</v>
      </c>
      <c r="AH12" s="79">
        <v>1.7971685575116532E-2</v>
      </c>
      <c r="AI12" s="79">
        <v>14.411811787631965</v>
      </c>
      <c r="AJ12" s="79">
        <v>12.895040254105968</v>
      </c>
    </row>
    <row r="13" spans="1:36" s="72" customFormat="1" x14ac:dyDescent="0.15">
      <c r="B13" s="72">
        <v>7</v>
      </c>
      <c r="C13" s="73">
        <v>40850</v>
      </c>
      <c r="D13" s="74">
        <v>16</v>
      </c>
      <c r="F13" s="75">
        <v>200</v>
      </c>
      <c r="H13" s="76">
        <v>153.79218749999998</v>
      </c>
      <c r="I13" s="76">
        <v>25.644328034222205</v>
      </c>
      <c r="J13" s="76">
        <v>1.9684693733281549</v>
      </c>
      <c r="K13" s="76">
        <v>3.3065338604603807</v>
      </c>
      <c r="L13" s="77">
        <v>1.1569461817472426E-2</v>
      </c>
      <c r="M13" s="77">
        <v>0.14639751914137258</v>
      </c>
      <c r="N13" s="77">
        <v>12.256489217102905</v>
      </c>
      <c r="O13" s="77">
        <v>1.0085867767169986E-3</v>
      </c>
      <c r="P13" s="77">
        <v>9.7085187021273868E-3</v>
      </c>
      <c r="Q13" s="77">
        <v>2.5116944481742214E-2</v>
      </c>
      <c r="R13" s="77">
        <v>3.3248481292819676</v>
      </c>
      <c r="S13" s="77">
        <v>2.1622311169684671</v>
      </c>
      <c r="T13" s="77">
        <v>5.4154830147057763E-2</v>
      </c>
      <c r="V13" s="79">
        <v>39.438973053506075</v>
      </c>
      <c r="W13" s="79">
        <v>0.3943107167217485</v>
      </c>
      <c r="X13" s="79">
        <v>47.101566033696614</v>
      </c>
      <c r="Y13" s="79">
        <v>0.22241160513835123</v>
      </c>
      <c r="Z13" s="79"/>
      <c r="AA13" s="79">
        <v>73.269508669206303</v>
      </c>
      <c r="AB13" s="79">
        <v>0.25639190334148054</v>
      </c>
      <c r="AC13" s="79">
        <v>16.403911444401292</v>
      </c>
      <c r="AD13" s="79">
        <v>30.62676121548542</v>
      </c>
      <c r="AE13" s="79">
        <v>0.14461827271840533</v>
      </c>
      <c r="AF13" s="79">
        <v>90.074430289667475</v>
      </c>
      <c r="AG13" s="79">
        <v>104.2972800607516</v>
      </c>
      <c r="AH13" s="79">
        <v>1.2457587916796138E-2</v>
      </c>
      <c r="AI13" s="79">
        <v>13.02754738361233</v>
      </c>
      <c r="AJ13" s="79">
        <v>9.0482614027811383</v>
      </c>
    </row>
    <row r="14" spans="1:36" s="72" customFormat="1" x14ac:dyDescent="0.15">
      <c r="B14" s="72">
        <v>8</v>
      </c>
      <c r="C14" s="73">
        <v>40866</v>
      </c>
      <c r="D14" s="74">
        <v>16</v>
      </c>
      <c r="F14" s="75">
        <v>200</v>
      </c>
      <c r="H14" s="76">
        <v>148.53125</v>
      </c>
      <c r="I14" s="81">
        <v>21.932484571028191</v>
      </c>
      <c r="J14" s="82">
        <v>3.9947999999999997</v>
      </c>
      <c r="K14" s="76">
        <v>3.212135139524078</v>
      </c>
      <c r="L14" s="77">
        <v>3.3404223828832694E-3</v>
      </c>
      <c r="M14" s="77">
        <v>0.17426180326512711</v>
      </c>
      <c r="N14" s="77">
        <v>13.318966157083457</v>
      </c>
      <c r="O14" s="77">
        <v>6.6937188151018178E-4</v>
      </c>
      <c r="P14" s="77">
        <v>8.6697130685986779E-3</v>
      </c>
      <c r="Q14" s="77">
        <v>1.766041645097632E-2</v>
      </c>
      <c r="R14" s="77">
        <v>2.1826561801261568</v>
      </c>
      <c r="S14" s="77">
        <v>2.0634896467583088</v>
      </c>
      <c r="T14" s="77">
        <v>6.6040794997473992E-2</v>
      </c>
      <c r="V14" s="79">
        <v>32.576593489405312</v>
      </c>
      <c r="W14" s="79">
        <v>0.58047518743167148</v>
      </c>
      <c r="X14" s="79">
        <v>49.450865336581835</v>
      </c>
      <c r="Y14" s="79">
        <v>6.2019639007203822E-2</v>
      </c>
      <c r="Z14" s="79"/>
      <c r="AA14" s="83">
        <v>62.664241631509121</v>
      </c>
      <c r="AB14" s="79">
        <v>0.39081014091759919</v>
      </c>
      <c r="AC14" s="83">
        <v>33.29</v>
      </c>
      <c r="AD14" s="84">
        <v>33.29323986473004</v>
      </c>
      <c r="AE14" s="79">
        <v>4.1755279786040864E-2</v>
      </c>
      <c r="AF14" s="83">
        <v>96.386807052212774</v>
      </c>
      <c r="AG14" s="83">
        <v>96.390046916942808</v>
      </c>
      <c r="AH14" s="79">
        <v>1.7467891742038003E-2</v>
      </c>
      <c r="AI14" s="79">
        <v>5.4902584787794613</v>
      </c>
      <c r="AJ14" s="79">
        <v>7.9660093846458633</v>
      </c>
    </row>
    <row r="15" spans="1:36" s="72" customFormat="1" x14ac:dyDescent="0.15">
      <c r="B15" s="72">
        <v>9</v>
      </c>
      <c r="C15" s="73">
        <v>40882</v>
      </c>
      <c r="D15" s="74">
        <v>16</v>
      </c>
      <c r="F15" s="75">
        <v>200</v>
      </c>
      <c r="H15" s="76">
        <v>23.482812500000001</v>
      </c>
      <c r="I15" s="76">
        <v>27.107259367540564</v>
      </c>
      <c r="J15" s="76">
        <v>3.2594859604847102</v>
      </c>
      <c r="K15" s="76">
        <v>4.6427219997333404</v>
      </c>
      <c r="L15" s="77">
        <v>1.5814364039618861E-2</v>
      </c>
      <c r="M15" s="77">
        <v>0.25860393796996711</v>
      </c>
      <c r="N15" s="77">
        <v>15.126684878567737</v>
      </c>
      <c r="O15" s="77">
        <v>1.350965395200885E-3</v>
      </c>
      <c r="P15" s="77">
        <v>5.5451837030163582E-3</v>
      </c>
      <c r="Q15" s="77">
        <v>2.8018532142421535E-2</v>
      </c>
      <c r="R15" s="77">
        <v>1.2752672288650153</v>
      </c>
      <c r="S15" s="77">
        <v>1.2011512380430811</v>
      </c>
      <c r="T15" s="77">
        <v>3.8484130479067451E-2</v>
      </c>
      <c r="V15" s="79">
        <v>6.3655468911682371</v>
      </c>
      <c r="W15" s="79">
        <v>0.11526424649597772</v>
      </c>
      <c r="X15" s="79">
        <v>8.8757855469304232</v>
      </c>
      <c r="Y15" s="79">
        <v>4.6420718193639042E-2</v>
      </c>
      <c r="Z15" s="79"/>
      <c r="AA15" s="79">
        <v>77.449312478687332</v>
      </c>
      <c r="AB15" s="79">
        <v>0.49084515109072946</v>
      </c>
      <c r="AC15" s="79">
        <v>27.162383004039253</v>
      </c>
      <c r="AD15" s="79">
        <v>37.796944241369815</v>
      </c>
      <c r="AE15" s="79">
        <v>0.19767955049523575</v>
      </c>
      <c r="AF15" s="79">
        <v>105.30022018431255</v>
      </c>
      <c r="AG15" s="79">
        <v>115.93478142164311</v>
      </c>
      <c r="AH15" s="79">
        <v>1.9324957258867032E-2</v>
      </c>
      <c r="AI15" s="79">
        <v>8.3164215757227904</v>
      </c>
      <c r="AJ15" s="79">
        <v>6.8117660136906206</v>
      </c>
    </row>
    <row r="16" spans="1:36" s="72" customFormat="1" x14ac:dyDescent="0.15">
      <c r="B16" s="72">
        <v>10</v>
      </c>
      <c r="C16" s="73">
        <v>40898</v>
      </c>
      <c r="D16" s="74">
        <v>16</v>
      </c>
      <c r="F16" s="75">
        <v>200</v>
      </c>
      <c r="H16" s="76">
        <v>63.598437500000003</v>
      </c>
      <c r="I16" s="80">
        <v>12.832522165386385</v>
      </c>
      <c r="J16" s="76">
        <v>7.3155663021210042</v>
      </c>
      <c r="K16" s="76">
        <v>2.3229001294283571</v>
      </c>
      <c r="L16" s="77">
        <v>0.31633600097498205</v>
      </c>
      <c r="M16" s="77">
        <v>3.8820950412773954</v>
      </c>
      <c r="N16" s="77">
        <v>26.411822627131794</v>
      </c>
      <c r="O16" s="77">
        <v>1.9201925860951617E-2</v>
      </c>
      <c r="P16" s="77">
        <v>9.9137303800869436E-3</v>
      </c>
      <c r="Q16" s="77">
        <v>0.1910843666730945</v>
      </c>
      <c r="R16" s="77">
        <v>5.015072772426403E-2</v>
      </c>
      <c r="S16" s="77">
        <v>0.49980879069240525</v>
      </c>
      <c r="T16" s="77">
        <v>0.11463965530898328</v>
      </c>
      <c r="V16" s="79">
        <v>8.1612835890269064</v>
      </c>
      <c r="W16" s="79">
        <v>4.2741598326762071</v>
      </c>
      <c r="X16" s="79">
        <v>41.742285322980592</v>
      </c>
      <c r="Y16" s="79">
        <v>2.5148094233759171</v>
      </c>
      <c r="Z16" s="79"/>
      <c r="AA16" s="79">
        <v>36.664349043961103</v>
      </c>
      <c r="AB16" s="79">
        <v>6.7205422030630961</v>
      </c>
      <c r="AC16" s="79">
        <v>60.963052517675038</v>
      </c>
      <c r="AD16" s="79">
        <v>65.634136566610749</v>
      </c>
      <c r="AE16" s="79">
        <v>3.9542000121872753</v>
      </c>
      <c r="AF16" s="79">
        <v>108.30214377688651</v>
      </c>
      <c r="AG16" s="79">
        <v>112.97322782582222</v>
      </c>
      <c r="AH16" s="79">
        <v>0.15237203341048994</v>
      </c>
      <c r="AI16" s="79">
        <v>1.7541392744490401</v>
      </c>
      <c r="AJ16" s="79">
        <v>6.4450794375312785</v>
      </c>
    </row>
    <row r="17" spans="2:36" s="72" customFormat="1" x14ac:dyDescent="0.15">
      <c r="B17" s="85">
        <v>11</v>
      </c>
      <c r="C17" s="86">
        <v>40914</v>
      </c>
      <c r="D17" s="74">
        <v>8</v>
      </c>
      <c r="F17" s="75">
        <v>200</v>
      </c>
      <c r="H17" s="76">
        <v>198.37812500000001</v>
      </c>
      <c r="I17" s="80">
        <v>9.9102057944435487</v>
      </c>
      <c r="J17" s="76">
        <v>7.3206337069807184</v>
      </c>
      <c r="K17" s="76">
        <v>1.5416318879474971</v>
      </c>
      <c r="L17" s="77">
        <v>0.28169588354065273</v>
      </c>
      <c r="M17" s="77">
        <v>6.3974584058391457</v>
      </c>
      <c r="N17" s="77">
        <v>28.180453892244763</v>
      </c>
      <c r="O17" s="77">
        <v>1.5694105517037447E-2</v>
      </c>
      <c r="P17" s="77">
        <v>8.6887576135805111E-3</v>
      </c>
      <c r="Q17" s="77">
        <v>0.1625768800929196</v>
      </c>
      <c r="R17" s="77">
        <v>2.3374275657846191E-2</v>
      </c>
      <c r="S17" s="77">
        <v>0.46377431493891785</v>
      </c>
      <c r="T17" s="77">
        <v>0.10784886912058853</v>
      </c>
      <c r="V17" s="79">
        <v>19.659680438658466</v>
      </c>
      <c r="W17" s="79">
        <v>25.871959997329778</v>
      </c>
      <c r="X17" s="79">
        <v>139.06111135484906</v>
      </c>
      <c r="Y17" s="79">
        <v>6.9852876496266312</v>
      </c>
      <c r="Z17" s="79"/>
      <c r="AA17" s="79">
        <v>28.314873698410143</v>
      </c>
      <c r="AB17" s="79">
        <v>13.041740361912273</v>
      </c>
      <c r="AC17" s="79">
        <v>61.005280891505983</v>
      </c>
      <c r="AD17" s="79">
        <v>70.099014876186089</v>
      </c>
      <c r="AE17" s="79">
        <v>3.521198544258159</v>
      </c>
      <c r="AF17" s="79">
        <v>105.88309349608654</v>
      </c>
      <c r="AG17" s="79">
        <v>114.97682748076666</v>
      </c>
      <c r="AH17" s="79">
        <v>0.27685626914036909</v>
      </c>
      <c r="AI17" s="79">
        <v>1.3537360549802537</v>
      </c>
      <c r="AJ17" s="79">
        <v>7.4997843846999492</v>
      </c>
    </row>
    <row r="18" spans="2:36" s="72" customFormat="1" x14ac:dyDescent="0.15">
      <c r="B18" s="85">
        <v>12</v>
      </c>
      <c r="C18" s="86">
        <v>40922</v>
      </c>
      <c r="D18" s="74">
        <v>8</v>
      </c>
      <c r="F18" s="75">
        <v>200</v>
      </c>
      <c r="H18" s="76">
        <v>119.734375</v>
      </c>
      <c r="I18" s="76">
        <v>11.163312001302778</v>
      </c>
      <c r="J18" s="76">
        <v>7.5986789125923195</v>
      </c>
      <c r="K18" s="76">
        <v>1.9624454052398383</v>
      </c>
      <c r="L18" s="77">
        <v>0.21517890108099572</v>
      </c>
      <c r="M18" s="77">
        <v>5.4433580751973532</v>
      </c>
      <c r="N18" s="77">
        <v>26.832821139402636</v>
      </c>
      <c r="O18" s="77">
        <v>1.2210082997704059E-2</v>
      </c>
      <c r="P18" s="77">
        <v>8.6414924691773469E-3</v>
      </c>
      <c r="Q18" s="77">
        <v>0.13337947432918273</v>
      </c>
      <c r="R18" s="77">
        <v>4.3727855899597289E-2</v>
      </c>
      <c r="S18" s="77">
        <v>0.43258279130128485</v>
      </c>
      <c r="T18" s="77">
        <v>8.2369806904088308E-2</v>
      </c>
      <c r="V18" s="79">
        <v>13.366321854059873</v>
      </c>
      <c r="W18" s="79">
        <v>13.527435182742439</v>
      </c>
      <c r="X18" s="79">
        <v>79.99822282490257</v>
      </c>
      <c r="Y18" s="79">
        <v>3.2205389042649806</v>
      </c>
      <c r="Z18" s="79"/>
      <c r="AA18" s="79">
        <v>31.895177146579368</v>
      </c>
      <c r="AB18" s="79">
        <v>11.297870960400834</v>
      </c>
      <c r="AC18" s="79">
        <v>63.322324271602668</v>
      </c>
      <c r="AD18" s="79">
        <v>66.813079222155338</v>
      </c>
      <c r="AE18" s="79">
        <v>2.6897362635124464</v>
      </c>
      <c r="AF18" s="79">
        <v>109.20510864209531</v>
      </c>
      <c r="AG18" s="79">
        <v>112.69586359264798</v>
      </c>
      <c r="AH18" s="79">
        <v>0.25163198841480672</v>
      </c>
      <c r="AI18" s="79">
        <v>1.4691122140722708</v>
      </c>
      <c r="AJ18" s="79">
        <v>6.6365484444792537</v>
      </c>
    </row>
    <row r="19" spans="2:36" s="72" customFormat="1" x14ac:dyDescent="0.15">
      <c r="B19" s="85">
        <v>13</v>
      </c>
      <c r="C19" s="86">
        <v>40930</v>
      </c>
      <c r="D19" s="74">
        <v>8</v>
      </c>
      <c r="F19" s="75">
        <v>200</v>
      </c>
      <c r="H19" s="76">
        <v>60.728125000000006</v>
      </c>
      <c r="I19" s="76">
        <v>13.201378974671639</v>
      </c>
      <c r="J19" s="76">
        <v>7.8538944582003349</v>
      </c>
      <c r="K19" s="76">
        <v>2.6813977021675126</v>
      </c>
      <c r="L19" s="77">
        <v>9.8809735433135135E-2</v>
      </c>
      <c r="M19" s="77">
        <v>1.6870681370993725</v>
      </c>
      <c r="N19" s="77">
        <v>28.795065937809458</v>
      </c>
      <c r="O19" s="77">
        <v>5.8904100192962942E-3</v>
      </c>
      <c r="P19" s="77">
        <v>3.9829385576140445E-3</v>
      </c>
      <c r="Q19" s="77">
        <v>7.5477450448986835E-2</v>
      </c>
      <c r="R19" s="77">
        <v>1.9011580910783157E-2</v>
      </c>
      <c r="S19" s="77">
        <v>0.38380463767398909</v>
      </c>
      <c r="T19" s="77">
        <v>3.5284467863710679E-2</v>
      </c>
      <c r="V19" s="79">
        <v>8.0169499254623133</v>
      </c>
      <c r="W19" s="79">
        <v>1.9663361336245107</v>
      </c>
      <c r="X19" s="79">
        <v>43.641752466805869</v>
      </c>
      <c r="Y19" s="79">
        <v>0.75006624557504509</v>
      </c>
      <c r="Z19" s="79"/>
      <c r="AA19" s="79">
        <v>37.71822564191897</v>
      </c>
      <c r="AB19" s="79">
        <v>3.2379332206033209</v>
      </c>
      <c r="AC19" s="79">
        <v>65.449120485002794</v>
      </c>
      <c r="AD19" s="79">
        <v>71.864152675232219</v>
      </c>
      <c r="AE19" s="79">
        <v>1.2351216929141891</v>
      </c>
      <c r="AF19" s="79">
        <v>107.64040104043929</v>
      </c>
      <c r="AG19" s="79">
        <v>114.05543323066871</v>
      </c>
      <c r="AH19" s="79">
        <v>6.7048073726343568E-2</v>
      </c>
      <c r="AI19" s="79">
        <v>1.68087043248817</v>
      </c>
      <c r="AJ19" s="79">
        <v>5.743873350578939</v>
      </c>
    </row>
    <row r="20" spans="2:36" s="72" customFormat="1" x14ac:dyDescent="0.15">
      <c r="B20" s="85">
        <v>14</v>
      </c>
      <c r="C20" s="86">
        <v>40938</v>
      </c>
      <c r="D20" s="74">
        <v>8</v>
      </c>
      <c r="F20" s="75">
        <v>200</v>
      </c>
      <c r="H20" s="76">
        <v>120.63124999999999</v>
      </c>
      <c r="I20" s="76">
        <v>13.045469287155626</v>
      </c>
      <c r="J20" s="76">
        <v>6.565988053101492</v>
      </c>
      <c r="K20" s="76">
        <v>2.2332401538306703</v>
      </c>
      <c r="L20" s="77">
        <v>0.33167809278080224</v>
      </c>
      <c r="M20" s="77">
        <v>4.243812053147022</v>
      </c>
      <c r="N20" s="77">
        <v>27.41712496788918</v>
      </c>
      <c r="O20" s="77">
        <v>1.9283699984535163E-2</v>
      </c>
      <c r="P20" s="77">
        <v>6.1506491285805587E-3</v>
      </c>
      <c r="Q20" s="77">
        <v>0.20123439912509913</v>
      </c>
      <c r="R20" s="77">
        <v>1.5541276697157477E-2</v>
      </c>
      <c r="S20" s="77">
        <v>0.45272415334570504</v>
      </c>
      <c r="T20" s="77">
        <v>0.1179567645977887</v>
      </c>
      <c r="V20" s="79">
        <v>15.736912669461919</v>
      </c>
      <c r="W20" s="79">
        <v>9.002390685993559</v>
      </c>
      <c r="X20" s="79">
        <v>82.183917120444974</v>
      </c>
      <c r="Y20" s="79">
        <v>5.0013428662205186</v>
      </c>
      <c r="Z20" s="79"/>
      <c r="AA20" s="79">
        <v>37.272769391873219</v>
      </c>
      <c r="AB20" s="79">
        <v>7.4627351420080288</v>
      </c>
      <c r="AC20" s="79">
        <v>54.716567109179095</v>
      </c>
      <c r="AD20" s="79">
        <v>68.128214803746943</v>
      </c>
      <c r="AE20" s="79">
        <v>4.1459761597600275</v>
      </c>
      <c r="AF20" s="79">
        <v>103.59804780282037</v>
      </c>
      <c r="AG20" s="79">
        <v>117.00969549738822</v>
      </c>
      <c r="AH20" s="79">
        <v>0.16300530785928311</v>
      </c>
      <c r="AI20" s="79">
        <v>1.9868250112020085</v>
      </c>
      <c r="AJ20" s="79">
        <v>6.8150817287795489</v>
      </c>
    </row>
    <row r="21" spans="2:36" s="72" customFormat="1" x14ac:dyDescent="0.15">
      <c r="B21" s="85">
        <v>15</v>
      </c>
      <c r="C21" s="86">
        <v>40946</v>
      </c>
      <c r="D21" s="74">
        <v>8</v>
      </c>
      <c r="F21" s="75">
        <v>200</v>
      </c>
      <c r="H21" s="76">
        <v>212.875</v>
      </c>
      <c r="I21" s="76">
        <v>10.062919821444726</v>
      </c>
      <c r="J21" s="76">
        <v>7.749756988544874</v>
      </c>
      <c r="K21" s="76">
        <v>1.8054021994292577</v>
      </c>
      <c r="L21" s="77">
        <v>0.3312593217575604</v>
      </c>
      <c r="M21" s="77">
        <v>5.7942807200374489</v>
      </c>
      <c r="N21" s="77">
        <v>27.510207662905671</v>
      </c>
      <c r="O21" s="77">
        <v>1.9215700104408352E-2</v>
      </c>
      <c r="P21" s="77">
        <v>4.9924714782037466E-3</v>
      </c>
      <c r="Q21" s="77">
        <v>0.19243894368440276</v>
      </c>
      <c r="R21" s="77">
        <v>1.4970100824216397E-2</v>
      </c>
      <c r="S21" s="77">
        <v>0.40284896608900234</v>
      </c>
      <c r="T21" s="77">
        <v>0.13167362298829283</v>
      </c>
      <c r="V21" s="79">
        <v>21.421440569900462</v>
      </c>
      <c r="W21" s="79">
        <v>23.814958946652261</v>
      </c>
      <c r="X21" s="79">
        <v>145.52442605453683</v>
      </c>
      <c r="Y21" s="79">
        <v>8.8146035148925836</v>
      </c>
      <c r="Z21" s="79"/>
      <c r="AA21" s="79">
        <v>28.751199489842076</v>
      </c>
      <c r="AB21" s="79">
        <v>11.187297215103822</v>
      </c>
      <c r="AC21" s="79">
        <v>64.581308237873955</v>
      </c>
      <c r="AD21" s="79">
        <v>68.361445005067225</v>
      </c>
      <c r="AE21" s="79">
        <v>4.1407415219695052</v>
      </c>
      <c r="AF21" s="79">
        <v>108.66054646478936</v>
      </c>
      <c r="AG21" s="79">
        <v>112.44068323198262</v>
      </c>
      <c r="AH21" s="79">
        <v>0.24352562634856709</v>
      </c>
      <c r="AI21" s="79">
        <v>1.2984819828955929</v>
      </c>
      <c r="AJ21" s="79">
        <v>6.5027466615085769</v>
      </c>
    </row>
    <row r="22" spans="2:36" s="72" customFormat="1" x14ac:dyDescent="0.15">
      <c r="B22" s="85">
        <v>16</v>
      </c>
      <c r="C22" s="86">
        <v>40954</v>
      </c>
      <c r="D22" s="74">
        <v>8</v>
      </c>
      <c r="F22" s="75">
        <v>200</v>
      </c>
      <c r="H22" s="76">
        <v>165.73749999999998</v>
      </c>
      <c r="I22" s="76">
        <v>10.424270058108913</v>
      </c>
      <c r="J22" s="76">
        <v>7.8320975980488505</v>
      </c>
      <c r="K22" s="76">
        <v>1.8814265335174338</v>
      </c>
      <c r="L22" s="77">
        <v>0.32202328310368838</v>
      </c>
      <c r="M22" s="77">
        <v>4.7430780941875632</v>
      </c>
      <c r="N22" s="77">
        <v>27.067657129877123</v>
      </c>
      <c r="O22" s="77">
        <v>1.9502082306797369E-2</v>
      </c>
      <c r="P22" s="77">
        <v>7.5038526715152636E-3</v>
      </c>
      <c r="Q22" s="77">
        <v>0.73734513077562303</v>
      </c>
      <c r="R22" s="77">
        <v>2.8763823955970606E-2</v>
      </c>
      <c r="S22" s="77">
        <v>0.4161706244841531</v>
      </c>
      <c r="T22" s="77">
        <v>0.11272570127817039</v>
      </c>
      <c r="V22" s="79">
        <v>17.276924587558259</v>
      </c>
      <c r="W22" s="79">
        <v>14.485822650100598</v>
      </c>
      <c r="X22" s="79">
        <v>111.48600391553273</v>
      </c>
      <c r="Y22" s="79">
        <v>6.6714167354246934</v>
      </c>
      <c r="Z22" s="79"/>
      <c r="AA22" s="79">
        <v>29.783628737454041</v>
      </c>
      <c r="AB22" s="79">
        <v>8.7402203183350782</v>
      </c>
      <c r="AC22" s="79">
        <v>65.267479983740415</v>
      </c>
      <c r="AD22" s="79">
        <v>67.266613720813197</v>
      </c>
      <c r="AE22" s="79">
        <v>4.0252910387961043</v>
      </c>
      <c r="AF22" s="79">
        <v>107.81662007832563</v>
      </c>
      <c r="AG22" s="79">
        <v>109.81575381539841</v>
      </c>
      <c r="AH22" s="79">
        <v>0.19335416956767898</v>
      </c>
      <c r="AI22" s="79">
        <v>1.3309678445153481</v>
      </c>
      <c r="AJ22" s="79">
        <v>6.4640570250650038</v>
      </c>
    </row>
    <row r="23" spans="2:36" s="72" customFormat="1" x14ac:dyDescent="0.15">
      <c r="B23" s="85">
        <v>17</v>
      </c>
      <c r="C23" s="86">
        <v>40962</v>
      </c>
      <c r="D23" s="74">
        <v>8</v>
      </c>
      <c r="F23" s="75">
        <v>200</v>
      </c>
      <c r="H23" s="76">
        <v>134.36562500000002</v>
      </c>
      <c r="I23" s="76">
        <v>13.359903518687414</v>
      </c>
      <c r="J23" s="76">
        <v>7.3543031363824483</v>
      </c>
      <c r="K23" s="76">
        <v>2.3598619357991852</v>
      </c>
      <c r="L23" s="77">
        <v>0.19573444929684558</v>
      </c>
      <c r="M23" s="77">
        <v>3.0926863746540882</v>
      </c>
      <c r="N23" s="77">
        <v>26.662366948531755</v>
      </c>
      <c r="O23" s="77">
        <v>1.0878731325963387E-2</v>
      </c>
      <c r="P23" s="77">
        <v>5.7510348717159168E-3</v>
      </c>
      <c r="Q23" s="77">
        <v>0.11938551595484065</v>
      </c>
      <c r="R23" s="77">
        <v>1.9345813502551261E-2</v>
      </c>
      <c r="S23" s="77">
        <v>0.60946348941769213</v>
      </c>
      <c r="T23" s="77">
        <v>6.9859832726693369E-2</v>
      </c>
      <c r="V23" s="79">
        <v>17.951117862281336</v>
      </c>
      <c r="W23" s="79">
        <v>7.8145152129643156</v>
      </c>
      <c r="X23" s="79">
        <v>89.233890205297797</v>
      </c>
      <c r="Y23" s="79">
        <v>3.2874977017251839</v>
      </c>
      <c r="Z23" s="79"/>
      <c r="AA23" s="79">
        <v>38.171152910535469</v>
      </c>
      <c r="AB23" s="79">
        <v>5.8158589393413038</v>
      </c>
      <c r="AC23" s="79">
        <v>61.285859469853733</v>
      </c>
      <c r="AD23" s="79">
        <v>66.411249309708325</v>
      </c>
      <c r="AE23" s="79">
        <v>2.4466806162105699</v>
      </c>
      <c r="AF23" s="79">
        <v>107.71955193594108</v>
      </c>
      <c r="AG23" s="79">
        <v>112.84494177579568</v>
      </c>
      <c r="AH23" s="79">
        <v>0.13031756039864545</v>
      </c>
      <c r="AI23" s="79">
        <v>1.8166103940691105</v>
      </c>
      <c r="AJ23" s="79">
        <v>6.6048584744246117</v>
      </c>
    </row>
    <row r="24" spans="2:36" s="72" customFormat="1" x14ac:dyDescent="0.15">
      <c r="B24" s="85">
        <v>18</v>
      </c>
      <c r="C24" s="86">
        <v>40970</v>
      </c>
      <c r="D24" s="74">
        <v>8</v>
      </c>
      <c r="F24" s="75">
        <v>200</v>
      </c>
      <c r="H24" s="76">
        <v>130.38125000000002</v>
      </c>
      <c r="I24" s="76">
        <v>19.849611056965493</v>
      </c>
      <c r="J24" s="76">
        <v>6.0685674640624434</v>
      </c>
      <c r="K24" s="76">
        <v>3.5335603352077158</v>
      </c>
      <c r="L24" s="77">
        <v>0.10456199643534896</v>
      </c>
      <c r="M24" s="77">
        <v>1.3155101932804538</v>
      </c>
      <c r="N24" s="77">
        <v>20.948770736574179</v>
      </c>
      <c r="O24" s="77">
        <v>6.1508312499142567E-3</v>
      </c>
      <c r="P24" s="77">
        <v>4.2018677694054055E-3</v>
      </c>
      <c r="Q24" s="77">
        <v>7.5563795227931566E-2</v>
      </c>
      <c r="R24" s="77">
        <v>4.1480269752746303E-2</v>
      </c>
      <c r="S24" s="77">
        <v>0.70716413338868334</v>
      </c>
      <c r="T24" s="77">
        <v>7.1118235562366308E-2</v>
      </c>
      <c r="V24" s="79">
        <v>25.880171016209829</v>
      </c>
      <c r="W24" s="79">
        <v>2.997438335985334</v>
      </c>
      <c r="X24" s="79">
        <v>68.11276131747735</v>
      </c>
      <c r="Y24" s="79">
        <v>1.7041154747170431</v>
      </c>
      <c r="Z24" s="79"/>
      <c r="AA24" s="79">
        <v>56.713174448472842</v>
      </c>
      <c r="AB24" s="79">
        <v>2.298979597131745</v>
      </c>
      <c r="AC24" s="79">
        <v>50.571395533853696</v>
      </c>
      <c r="AD24" s="79">
        <v>52.241224345891261</v>
      </c>
      <c r="AE24" s="79">
        <v>1.3070249554418618</v>
      </c>
      <c r="AF24" s="79">
        <v>110.89057453490015</v>
      </c>
      <c r="AG24" s="79">
        <v>112.56040334693772</v>
      </c>
      <c r="AH24" s="79">
        <v>6.5486608206549946E-2</v>
      </c>
      <c r="AI24" s="79">
        <v>3.2708890812392304</v>
      </c>
      <c r="AJ24" s="79">
        <v>6.5536958109131698</v>
      </c>
    </row>
    <row r="25" spans="2:36" s="72" customFormat="1" x14ac:dyDescent="0.15">
      <c r="B25" s="85">
        <v>19</v>
      </c>
      <c r="C25" s="86">
        <v>40978</v>
      </c>
      <c r="D25" s="74">
        <v>8</v>
      </c>
      <c r="F25" s="75">
        <v>200</v>
      </c>
      <c r="H25" s="76">
        <v>181.32222222222222</v>
      </c>
      <c r="I25" s="76">
        <v>20.033330215190801</v>
      </c>
      <c r="J25" s="76">
        <v>6.2709344959772224</v>
      </c>
      <c r="K25" s="76">
        <v>3.4260572629451143</v>
      </c>
      <c r="L25" s="77">
        <v>0.19876290279406897</v>
      </c>
      <c r="M25" s="77">
        <v>2.0348098917679196</v>
      </c>
      <c r="N25" s="77">
        <v>20.223695081509966</v>
      </c>
      <c r="O25" s="77">
        <v>1.1940300120521207E-2</v>
      </c>
      <c r="P25" s="77">
        <v>4.5226465738756622E-3</v>
      </c>
      <c r="Q25" s="77">
        <v>0.13021750313034322</v>
      </c>
      <c r="R25" s="77">
        <v>0.15108680900285609</v>
      </c>
      <c r="S25" s="77">
        <v>0.78608704968260934</v>
      </c>
      <c r="T25" s="77">
        <v>6.7303637740855793E-2</v>
      </c>
      <c r="V25" s="79">
        <v>36.32487953129985</v>
      </c>
      <c r="W25" s="79">
        <v>5.8967760616477216</v>
      </c>
      <c r="X25" s="79">
        <v>91.224631702725816</v>
      </c>
      <c r="Y25" s="79">
        <v>4.5050164037450156</v>
      </c>
      <c r="Z25" s="79"/>
      <c r="AA25" s="79">
        <v>57.238086329116577</v>
      </c>
      <c r="AB25" s="79">
        <v>3.2520978341092892</v>
      </c>
      <c r="AC25" s="79">
        <v>52.257787466476856</v>
      </c>
      <c r="AD25" s="79">
        <v>50.310784075282335</v>
      </c>
      <c r="AE25" s="79">
        <v>2.4845362849258619</v>
      </c>
      <c r="AF25" s="79">
        <v>115.23250791462858</v>
      </c>
      <c r="AG25" s="79">
        <v>113.28550452343407</v>
      </c>
      <c r="AH25" s="79">
        <v>9.61907350423402E-2</v>
      </c>
      <c r="AI25" s="79">
        <v>3.19463235153263</v>
      </c>
      <c r="AJ25" s="79">
        <v>6.8218995745266655</v>
      </c>
    </row>
    <row r="26" spans="2:36" s="72" customFormat="1" x14ac:dyDescent="0.15">
      <c r="B26" s="85">
        <v>20</v>
      </c>
      <c r="C26" s="86">
        <v>40986</v>
      </c>
      <c r="D26" s="74">
        <v>8</v>
      </c>
      <c r="F26" s="75">
        <v>200</v>
      </c>
      <c r="H26" s="76">
        <v>151.97916666666666</v>
      </c>
      <c r="I26" s="80">
        <v>24.722389330960976</v>
      </c>
      <c r="J26" s="76">
        <v>3.3642492412899863</v>
      </c>
      <c r="K26" s="76">
        <v>3.7306674465093361</v>
      </c>
      <c r="L26" s="77">
        <v>0.1837670587544793</v>
      </c>
      <c r="M26" s="77">
        <v>1.8260986778792143</v>
      </c>
      <c r="N26" s="77">
        <v>16.598789799737933</v>
      </c>
      <c r="O26" s="77">
        <v>1.1639368367135118E-2</v>
      </c>
      <c r="P26" s="77">
        <v>4.4371347457131489E-3</v>
      </c>
      <c r="Q26" s="77">
        <v>0.12544146796788691</v>
      </c>
      <c r="R26" s="77">
        <v>0.23030737887957894</v>
      </c>
      <c r="S26" s="77">
        <v>0.84601587426694869</v>
      </c>
      <c r="T26" s="77">
        <v>8.3151384405521861E-2</v>
      </c>
      <c r="V26" s="79">
        <v>37.572881285283394</v>
      </c>
      <c r="W26" s="79">
        <v>4.3683019414846198</v>
      </c>
      <c r="X26" s="79">
        <v>62.717646480354823</v>
      </c>
      <c r="Y26" s="79">
        <v>3.4910955562862664</v>
      </c>
      <c r="Z26" s="79"/>
      <c r="AA26" s="79">
        <v>70.635398088459937</v>
      </c>
      <c r="AB26" s="79">
        <v>2.8742768086533483</v>
      </c>
      <c r="AC26" s="79">
        <v>28.035410344083218</v>
      </c>
      <c r="AD26" s="79">
        <v>41.267265675901733</v>
      </c>
      <c r="AE26" s="79">
        <v>2.2970882344309911</v>
      </c>
      <c r="AF26" s="79">
        <v>103.84217347562749</v>
      </c>
      <c r="AG26" s="79">
        <v>117.07402880744601</v>
      </c>
      <c r="AH26" s="79">
        <v>0.10364625719368463</v>
      </c>
      <c r="AI26" s="79">
        <v>7.3485605726053258</v>
      </c>
      <c r="AJ26" s="79">
        <v>7.7312673848147631</v>
      </c>
    </row>
    <row r="27" spans="2:36" s="72" customFormat="1" x14ac:dyDescent="0.15">
      <c r="B27" s="72">
        <v>21</v>
      </c>
      <c r="C27" s="73">
        <v>40994</v>
      </c>
      <c r="D27" s="74">
        <v>16</v>
      </c>
      <c r="F27" s="75">
        <v>200</v>
      </c>
      <c r="H27" s="76">
        <v>131.50312500000001</v>
      </c>
      <c r="I27" s="76">
        <v>15.607550783056046</v>
      </c>
      <c r="J27" s="76">
        <v>6.6896176003234569</v>
      </c>
      <c r="K27" s="76">
        <v>1.9139130929441599</v>
      </c>
      <c r="L27" s="77">
        <v>0.16380586523698712</v>
      </c>
      <c r="M27" s="77">
        <v>1.6877693786449466</v>
      </c>
      <c r="N27" s="77">
        <v>26.399524331716229</v>
      </c>
      <c r="O27" s="77">
        <v>1.013050032743658E-2</v>
      </c>
      <c r="P27" s="77">
        <v>3.008319403358709E-3</v>
      </c>
      <c r="Q27" s="77">
        <v>0.11082038980790082</v>
      </c>
      <c r="R27" s="77">
        <v>6.8583344339377045E-2</v>
      </c>
      <c r="S27" s="77">
        <v>0.50006036592960479</v>
      </c>
      <c r="T27" s="77">
        <v>6.9839139644128079E-2</v>
      </c>
      <c r="V27" s="79">
        <v>20.524417015680672</v>
      </c>
      <c r="W27" s="79">
        <v>3.5586428429496917</v>
      </c>
      <c r="X27" s="79">
        <v>86.521236413705623</v>
      </c>
      <c r="Y27" s="79">
        <v>2.6926228964990844</v>
      </c>
      <c r="Z27" s="79"/>
      <c r="AA27" s="79">
        <v>44.59300223730299</v>
      </c>
      <c r="AB27" s="79">
        <v>2.7061279668826819</v>
      </c>
      <c r="AC27" s="79">
        <v>55.746813336028801</v>
      </c>
      <c r="AD27" s="79">
        <v>65.794053497744329</v>
      </c>
      <c r="AE27" s="79">
        <v>2.0475733154623388</v>
      </c>
      <c r="AF27" s="79">
        <v>105.09351685567681</v>
      </c>
      <c r="AG27" s="79">
        <v>115.14075701739235</v>
      </c>
      <c r="AH27" s="79">
        <v>6.1205776618285503E-2</v>
      </c>
      <c r="AI27" s="79">
        <v>2.3331005919234289</v>
      </c>
      <c r="AJ27" s="79">
        <v>9.5139164437650781</v>
      </c>
    </row>
    <row r="28" spans="2:36" s="72" customFormat="1" x14ac:dyDescent="0.15">
      <c r="B28" s="87">
        <v>22</v>
      </c>
      <c r="C28" s="88">
        <v>41010</v>
      </c>
      <c r="D28" s="74">
        <v>16</v>
      </c>
      <c r="F28" s="75">
        <v>200</v>
      </c>
      <c r="H28" s="76">
        <v>65.871875000000003</v>
      </c>
      <c r="I28" s="76">
        <v>19.616255182271562</v>
      </c>
      <c r="J28" s="76">
        <v>5.9567280063373396</v>
      </c>
      <c r="K28" s="76">
        <v>2.1383046190692601</v>
      </c>
      <c r="L28" s="77">
        <v>9.544142009290657E-2</v>
      </c>
      <c r="M28" s="77">
        <v>1.0446972386712772</v>
      </c>
      <c r="N28" s="77">
        <v>24.883197453294756</v>
      </c>
      <c r="O28" s="77">
        <v>5.7695724604017954E-3</v>
      </c>
      <c r="P28" s="77">
        <v>3.1266490050972655E-3</v>
      </c>
      <c r="Q28" s="77">
        <v>7.6760120122391154E-2</v>
      </c>
      <c r="R28" s="77">
        <v>8.9606691877545552E-2</v>
      </c>
      <c r="S28" s="77">
        <v>0.57508470809331991</v>
      </c>
      <c r="T28" s="77">
        <v>4.3341129696596342E-2</v>
      </c>
      <c r="V28" s="79">
        <v>12.921595093346946</v>
      </c>
      <c r="W28" s="79">
        <v>1.1355587954998951</v>
      </c>
      <c r="X28" s="79">
        <v>40.898985489916484</v>
      </c>
      <c r="Y28" s="79">
        <v>0.7858631617728038</v>
      </c>
      <c r="Z28" s="79"/>
      <c r="AA28" s="79">
        <v>56.046443377918756</v>
      </c>
      <c r="AB28" s="79">
        <v>1.7238901966884883</v>
      </c>
      <c r="AC28" s="79">
        <v>49.639400052811162</v>
      </c>
      <c r="AD28" s="79">
        <v>62.088691858120761</v>
      </c>
      <c r="AE28" s="79">
        <v>1.193017751161332</v>
      </c>
      <c r="AF28" s="79">
        <v>108.60275137857974</v>
      </c>
      <c r="AG28" s="79">
        <v>121.05204318388934</v>
      </c>
      <c r="AH28" s="79">
        <v>4.1316908376056859E-2</v>
      </c>
      <c r="AI28" s="79">
        <v>3.293125884109851</v>
      </c>
      <c r="AJ28" s="79">
        <v>10.702699157964181</v>
      </c>
    </row>
    <row r="29" spans="2:36" s="72" customFormat="1" x14ac:dyDescent="0.15">
      <c r="B29" s="87">
        <v>23</v>
      </c>
      <c r="C29" s="88">
        <v>41026</v>
      </c>
      <c r="D29" s="74">
        <v>16</v>
      </c>
      <c r="F29" s="75">
        <v>200</v>
      </c>
      <c r="H29" s="76">
        <v>78.884375000000006</v>
      </c>
      <c r="I29" s="76">
        <v>23.731467551083831</v>
      </c>
      <c r="J29" s="76">
        <v>3.6828711601112865</v>
      </c>
      <c r="K29" s="76">
        <v>3.7246165012394248</v>
      </c>
      <c r="L29" s="77">
        <v>9.241300236406734E-2</v>
      </c>
      <c r="M29" s="77">
        <v>1.0326117606041896</v>
      </c>
      <c r="N29" s="77">
        <v>18.893689831201499</v>
      </c>
      <c r="O29" s="77">
        <v>5.5064945321262665E-3</v>
      </c>
      <c r="P29" s="77">
        <v>3.3145120251485351E-3</v>
      </c>
      <c r="Q29" s="77">
        <v>6.3084095815499674E-2</v>
      </c>
      <c r="R29" s="77">
        <v>9.0305716022275287E-2</v>
      </c>
      <c r="S29" s="77">
        <v>0.94167493639873934</v>
      </c>
      <c r="T29" s="77">
        <v>3.99444685234897E-2</v>
      </c>
      <c r="V29" s="79">
        <v>18.720419856000287</v>
      </c>
      <c r="W29" s="79">
        <v>1.3566079665794342</v>
      </c>
      <c r="X29" s="79">
        <v>37.169298570287609</v>
      </c>
      <c r="Y29" s="79">
        <v>0.91124274167037189</v>
      </c>
      <c r="Z29" s="79"/>
      <c r="AA29" s="79">
        <v>67.804193003096671</v>
      </c>
      <c r="AB29" s="79">
        <v>1.7197423020457905</v>
      </c>
      <c r="AC29" s="79">
        <v>30.69059300092739</v>
      </c>
      <c r="AD29" s="79">
        <v>47.118708325048665</v>
      </c>
      <c r="AE29" s="79">
        <v>1.1551625295508416</v>
      </c>
      <c r="AF29" s="79">
        <v>101.36969083562069</v>
      </c>
      <c r="AG29" s="79">
        <v>117.79780615974195</v>
      </c>
      <c r="AH29" s="79">
        <v>5.4312616397950472E-2</v>
      </c>
      <c r="AI29" s="79">
        <v>6.4437409073975669</v>
      </c>
      <c r="AJ29" s="79">
        <v>7.4334396933799622</v>
      </c>
    </row>
    <row r="30" spans="2:36" s="72" customFormat="1" x14ac:dyDescent="0.15">
      <c r="B30" s="87">
        <v>24</v>
      </c>
      <c r="C30" s="88">
        <v>41042</v>
      </c>
      <c r="D30" s="74">
        <v>16</v>
      </c>
      <c r="F30" s="75">
        <v>200</v>
      </c>
      <c r="H30" s="76">
        <v>56.504687500000003</v>
      </c>
      <c r="I30" s="76">
        <v>22.580567305192993</v>
      </c>
      <c r="J30" s="76">
        <v>5.1484966682077165</v>
      </c>
      <c r="K30" s="76">
        <v>4.0974932189176112</v>
      </c>
      <c r="L30" s="77">
        <v>0.11725023668074264</v>
      </c>
      <c r="M30" s="77">
        <v>1.1865386118132457</v>
      </c>
      <c r="N30" s="77">
        <v>20.67284346758737</v>
      </c>
      <c r="O30" s="77">
        <v>7.1972080728209351E-3</v>
      </c>
      <c r="P30" s="77">
        <v>3.6657443353547083E-3</v>
      </c>
      <c r="Q30" s="77">
        <v>8.2926956549504188E-2</v>
      </c>
      <c r="R30" s="77">
        <v>2.8856252085870632E-2</v>
      </c>
      <c r="S30" s="77">
        <v>0.79939447818320941</v>
      </c>
      <c r="T30" s="77">
        <v>4.5971940361003931E-2</v>
      </c>
      <c r="V30" s="79">
        <v>12.759078991526472</v>
      </c>
      <c r="W30" s="79">
        <v>1.0652844135723496</v>
      </c>
      <c r="X30" s="79">
        <v>29.119999147024195</v>
      </c>
      <c r="Y30" s="79">
        <v>0.82814849786830003</v>
      </c>
      <c r="Z30" s="79"/>
      <c r="AA30" s="79">
        <v>64.5159065862657</v>
      </c>
      <c r="AB30" s="79">
        <v>1.8853027256762542</v>
      </c>
      <c r="AC30" s="79">
        <v>42.904138901730967</v>
      </c>
      <c r="AD30" s="79">
        <v>51.535545873117499</v>
      </c>
      <c r="AE30" s="79">
        <v>1.4656279585092828</v>
      </c>
      <c r="AF30" s="79">
        <v>110.7709761721822</v>
      </c>
      <c r="AG30" s="79">
        <v>119.40238314356874</v>
      </c>
      <c r="AH30" s="79">
        <v>5.4438348540133442E-2</v>
      </c>
      <c r="AI30" s="79">
        <v>4.3858564471119079</v>
      </c>
      <c r="AJ30" s="79">
        <v>6.4292956161013057</v>
      </c>
    </row>
    <row r="31" spans="2:36" s="72" customFormat="1" x14ac:dyDescent="0.15">
      <c r="B31" s="87">
        <v>25</v>
      </c>
      <c r="C31" s="88">
        <v>41058</v>
      </c>
      <c r="D31" s="74">
        <v>16</v>
      </c>
      <c r="F31" s="75">
        <v>200</v>
      </c>
      <c r="H31" s="76">
        <v>61.790624999999999</v>
      </c>
      <c r="I31" s="76">
        <v>23.721143854931256</v>
      </c>
      <c r="J31" s="76">
        <v>3.1262939928622089</v>
      </c>
      <c r="K31" s="76">
        <v>3.8422125632119903</v>
      </c>
      <c r="L31" s="77">
        <v>6.43530660838465E-2</v>
      </c>
      <c r="M31" s="77">
        <v>0.86813429582980894</v>
      </c>
      <c r="N31" s="77">
        <v>15.086884181673856</v>
      </c>
      <c r="O31" s="77">
        <v>4.1087025634021787E-3</v>
      </c>
      <c r="P31" s="77">
        <v>3.3656074755142756E-3</v>
      </c>
      <c r="Q31" s="77">
        <v>5.2685749331678217E-2</v>
      </c>
      <c r="R31" s="77">
        <v>0.27352203315938761</v>
      </c>
      <c r="S31" s="77">
        <v>1.4836865553739864</v>
      </c>
      <c r="T31" s="77">
        <v>7.3291793808319169E-2</v>
      </c>
      <c r="V31" s="79">
        <v>14.657443045111116</v>
      </c>
      <c r="W31" s="79">
        <v>0.96103721779734352</v>
      </c>
      <c r="X31" s="79">
        <v>23.255994870031188</v>
      </c>
      <c r="Y31" s="79">
        <v>0.49705202174839719</v>
      </c>
      <c r="Z31" s="79"/>
      <c r="AA31" s="79">
        <v>67.774696728375019</v>
      </c>
      <c r="AB31" s="79">
        <v>1.5553123435753295</v>
      </c>
      <c r="AC31" s="79">
        <v>26.052449940518404</v>
      </c>
      <c r="AD31" s="79">
        <v>37.636769121579832</v>
      </c>
      <c r="AE31" s="79">
        <v>0.80441332604808125</v>
      </c>
      <c r="AF31" s="79">
        <v>96.186872338516821</v>
      </c>
      <c r="AG31" s="79">
        <v>107.77119151957825</v>
      </c>
      <c r="AH31" s="79">
        <v>6.1494462629050499E-2</v>
      </c>
      <c r="AI31" s="79">
        <v>7.5876241674935665</v>
      </c>
      <c r="AJ31" s="79">
        <v>7.2027945813642917</v>
      </c>
    </row>
    <row r="32" spans="2:36" s="72" customFormat="1" x14ac:dyDescent="0.15">
      <c r="B32" s="89">
        <v>26</v>
      </c>
      <c r="C32" s="90">
        <v>41074</v>
      </c>
      <c r="D32" s="74">
        <v>16</v>
      </c>
      <c r="F32" s="75">
        <v>200</v>
      </c>
      <c r="H32" s="76">
        <v>55.124999999999993</v>
      </c>
      <c r="I32" s="76">
        <v>12.670210412452898</v>
      </c>
      <c r="J32" s="76">
        <v>7.5885466249128708</v>
      </c>
      <c r="K32" s="76">
        <v>2.2053229069436711</v>
      </c>
      <c r="L32" s="77">
        <v>0.22527699886813771</v>
      </c>
      <c r="M32" s="77">
        <v>1.5643361093807115</v>
      </c>
      <c r="N32" s="77">
        <v>28.438721000797653</v>
      </c>
      <c r="O32" s="77">
        <v>2.5435505212606031E-2</v>
      </c>
      <c r="P32" s="77">
        <v>3.8557344718494228E-3</v>
      </c>
      <c r="Q32" s="77">
        <v>0.83129635552522851</v>
      </c>
      <c r="R32" s="77">
        <v>0.13810812236118439</v>
      </c>
      <c r="S32" s="77">
        <v>0.39468042312222856</v>
      </c>
      <c r="T32" s="77">
        <v>9.1604817526983379E-2</v>
      </c>
      <c r="V32" s="79">
        <v>6.9844534898646593</v>
      </c>
      <c r="W32" s="79">
        <v>1.0503148470119734</v>
      </c>
      <c r="X32" s="79">
        <v>39.03688244719168</v>
      </c>
      <c r="Y32" s="79">
        <v>1.5522993203257611</v>
      </c>
      <c r="Z32" s="79"/>
      <c r="AA32" s="79">
        <v>36.200601178436855</v>
      </c>
      <c r="AB32" s="79">
        <v>1.9053330558040336</v>
      </c>
      <c r="AC32" s="79">
        <v>63.237888540940588</v>
      </c>
      <c r="AD32" s="79">
        <v>70.815206253408959</v>
      </c>
      <c r="AE32" s="79">
        <v>2.8159624858517214</v>
      </c>
      <c r="AF32" s="79">
        <v>104.15978526103321</v>
      </c>
      <c r="AG32" s="79">
        <v>111.73710297350158</v>
      </c>
      <c r="AH32" s="79">
        <v>4.0038251631738242E-2</v>
      </c>
      <c r="AI32" s="79">
        <v>1.6696491487391201</v>
      </c>
      <c r="AJ32" s="79">
        <v>6.7028334496138609</v>
      </c>
    </row>
    <row r="33" spans="1:36" s="72" customFormat="1" x14ac:dyDescent="0.15">
      <c r="B33" s="89"/>
      <c r="C33" s="90">
        <v>41090</v>
      </c>
    </row>
    <row r="34" spans="1:36" x14ac:dyDescent="0.15">
      <c r="A34" s="69" t="s">
        <v>166</v>
      </c>
      <c r="B34" s="69"/>
      <c r="C34" s="69"/>
      <c r="D34" s="69"/>
      <c r="E34" s="70"/>
      <c r="F34" s="71" t="s">
        <v>167</v>
      </c>
      <c r="G34" s="69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</row>
    <row r="35" spans="1:36" ht="12.6" thickBot="1" x14ac:dyDescent="0.2">
      <c r="A35" s="62"/>
      <c r="B35" s="62"/>
      <c r="C35" s="62"/>
      <c r="D35" s="63"/>
      <c r="E35" s="63"/>
      <c r="F35" s="63"/>
      <c r="G35" s="62"/>
      <c r="H35" s="64" t="s">
        <v>111</v>
      </c>
      <c r="I35" s="62" t="s">
        <v>112</v>
      </c>
      <c r="J35" s="62" t="s">
        <v>113</v>
      </c>
      <c r="K35" s="62" t="s">
        <v>114</v>
      </c>
      <c r="L35" s="62" t="s">
        <v>115</v>
      </c>
      <c r="M35" s="62" t="s">
        <v>116</v>
      </c>
      <c r="N35" s="62" t="s">
        <v>117</v>
      </c>
      <c r="O35" s="62" t="s">
        <v>118</v>
      </c>
      <c r="P35" s="62" t="s">
        <v>119</v>
      </c>
      <c r="Q35" s="62" t="s">
        <v>120</v>
      </c>
      <c r="R35" s="62" t="s">
        <v>121</v>
      </c>
      <c r="S35" s="62" t="s">
        <v>122</v>
      </c>
      <c r="T35" s="62" t="s">
        <v>123</v>
      </c>
      <c r="U35" s="62"/>
      <c r="V35" s="62" t="s">
        <v>107</v>
      </c>
      <c r="W35" s="62" t="s">
        <v>108</v>
      </c>
      <c r="X35" s="62" t="s">
        <v>109</v>
      </c>
      <c r="Y35" s="62" t="s">
        <v>110</v>
      </c>
      <c r="Z35" s="62"/>
      <c r="AA35" s="62" t="s">
        <v>124</v>
      </c>
      <c r="AB35" s="62" t="s">
        <v>125</v>
      </c>
      <c r="AC35" s="62" t="s">
        <v>126</v>
      </c>
      <c r="AD35" s="62" t="s">
        <v>127</v>
      </c>
      <c r="AE35" s="62" t="s">
        <v>128</v>
      </c>
      <c r="AF35" s="62" t="s">
        <v>129</v>
      </c>
      <c r="AG35" s="62" t="s">
        <v>130</v>
      </c>
      <c r="AH35" s="62" t="s">
        <v>131</v>
      </c>
      <c r="AI35" s="62" t="s">
        <v>132</v>
      </c>
      <c r="AJ35" s="62" t="s">
        <v>133</v>
      </c>
    </row>
    <row r="36" spans="1:36" x14ac:dyDescent="0.15">
      <c r="A36" s="65"/>
      <c r="B36" s="65"/>
      <c r="C36" s="65"/>
      <c r="D36" s="66"/>
      <c r="E36" s="66"/>
      <c r="F36" s="66"/>
      <c r="G36" s="65"/>
      <c r="H36" s="66" t="s">
        <v>136</v>
      </c>
      <c r="I36" s="65" t="s">
        <v>137</v>
      </c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 t="s">
        <v>134</v>
      </c>
      <c r="W36" s="65"/>
      <c r="X36" s="65" t="s">
        <v>135</v>
      </c>
      <c r="Y36" s="65"/>
      <c r="Z36" s="65"/>
      <c r="AA36" s="65" t="s">
        <v>138</v>
      </c>
      <c r="AB36" s="65"/>
      <c r="AC36" s="65" t="s">
        <v>139</v>
      </c>
      <c r="AD36" s="65" t="s">
        <v>135</v>
      </c>
      <c r="AE36" s="65"/>
      <c r="AF36" s="65"/>
      <c r="AG36" s="65"/>
      <c r="AH36" s="65"/>
      <c r="AI36" s="65"/>
      <c r="AJ36" s="65"/>
    </row>
    <row r="37" spans="1:36" x14ac:dyDescent="0.15">
      <c r="A37" s="65" t="s">
        <v>144</v>
      </c>
      <c r="B37" s="65"/>
      <c r="C37" s="66" t="s">
        <v>7</v>
      </c>
      <c r="D37" s="66" t="s">
        <v>145</v>
      </c>
      <c r="E37" s="66"/>
      <c r="F37" s="66" t="s">
        <v>146</v>
      </c>
      <c r="G37" s="65"/>
      <c r="H37" s="66" t="s">
        <v>9</v>
      </c>
      <c r="I37" s="66" t="s">
        <v>147</v>
      </c>
      <c r="J37" s="66" t="s">
        <v>148</v>
      </c>
      <c r="K37" s="66" t="s">
        <v>107</v>
      </c>
      <c r="L37" s="66" t="s">
        <v>13</v>
      </c>
      <c r="M37" s="66" t="s">
        <v>14</v>
      </c>
      <c r="N37" s="66" t="s">
        <v>15</v>
      </c>
      <c r="O37" s="66" t="s">
        <v>16</v>
      </c>
      <c r="P37" s="66" t="s">
        <v>17</v>
      </c>
      <c r="Q37" s="66" t="s">
        <v>18</v>
      </c>
      <c r="R37" s="66" t="s">
        <v>19</v>
      </c>
      <c r="S37" s="66" t="s">
        <v>149</v>
      </c>
      <c r="T37" s="66" t="s">
        <v>150</v>
      </c>
      <c r="U37" s="66"/>
      <c r="V37" s="65" t="s">
        <v>140</v>
      </c>
      <c r="W37" s="65" t="s">
        <v>141</v>
      </c>
      <c r="X37" s="65" t="s">
        <v>142</v>
      </c>
      <c r="Y37" s="65" t="s">
        <v>143</v>
      </c>
      <c r="Z37" s="65"/>
      <c r="AA37" s="65" t="s">
        <v>151</v>
      </c>
      <c r="AB37" s="65" t="s">
        <v>152</v>
      </c>
      <c r="AC37" s="65" t="s">
        <v>153</v>
      </c>
      <c r="AD37" s="65" t="s">
        <v>154</v>
      </c>
      <c r="AE37" s="65" t="s">
        <v>155</v>
      </c>
      <c r="AF37" s="65" t="s">
        <v>156</v>
      </c>
      <c r="AG37" s="65" t="s">
        <v>157</v>
      </c>
      <c r="AH37" s="65" t="s">
        <v>158</v>
      </c>
      <c r="AI37" s="65" t="s">
        <v>159</v>
      </c>
      <c r="AJ37" s="65" t="s">
        <v>160</v>
      </c>
    </row>
    <row r="38" spans="1:36" x14ac:dyDescent="0.15">
      <c r="A38" s="67"/>
      <c r="B38" s="67"/>
      <c r="C38" s="67"/>
      <c r="D38" s="68" t="s">
        <v>162</v>
      </c>
      <c r="E38" s="68"/>
      <c r="F38" s="68" t="s">
        <v>163</v>
      </c>
      <c r="G38" s="67"/>
      <c r="H38" s="67" t="s">
        <v>161</v>
      </c>
      <c r="I38" s="68" t="s">
        <v>40</v>
      </c>
      <c r="J38" s="68" t="s">
        <v>40</v>
      </c>
      <c r="K38" s="68" t="s">
        <v>40</v>
      </c>
      <c r="L38" s="68" t="s">
        <v>40</v>
      </c>
      <c r="M38" s="68" t="s">
        <v>40</v>
      </c>
      <c r="N38" s="68" t="s">
        <v>40</v>
      </c>
      <c r="O38" s="68" t="s">
        <v>40</v>
      </c>
      <c r="P38" s="68" t="s">
        <v>40</v>
      </c>
      <c r="Q38" s="68" t="s">
        <v>40</v>
      </c>
      <c r="R38" s="68" t="s">
        <v>40</v>
      </c>
      <c r="S38" s="68" t="s">
        <v>40</v>
      </c>
      <c r="T38" s="68" t="s">
        <v>40</v>
      </c>
      <c r="U38" s="68"/>
      <c r="V38" s="67" t="s">
        <v>161</v>
      </c>
      <c r="W38" s="67" t="s">
        <v>161</v>
      </c>
      <c r="X38" s="67" t="s">
        <v>161</v>
      </c>
      <c r="Y38" s="67" t="s">
        <v>161</v>
      </c>
      <c r="Z38" s="67"/>
      <c r="AA38" s="67" t="s">
        <v>40</v>
      </c>
      <c r="AB38" s="67" t="s">
        <v>40</v>
      </c>
      <c r="AC38" s="67" t="s">
        <v>40</v>
      </c>
      <c r="AD38" s="67" t="s">
        <v>40</v>
      </c>
      <c r="AE38" s="67" t="s">
        <v>40</v>
      </c>
      <c r="AF38" s="67" t="s">
        <v>40</v>
      </c>
      <c r="AG38" s="67" t="s">
        <v>40</v>
      </c>
      <c r="AH38" s="67"/>
      <c r="AI38" s="67"/>
      <c r="AJ38" s="67"/>
    </row>
    <row r="39" spans="1:36" x14ac:dyDescent="0.15">
      <c r="A39" s="69" t="s">
        <v>164</v>
      </c>
      <c r="B39" s="69"/>
      <c r="C39" s="69"/>
      <c r="D39" s="70"/>
      <c r="E39" s="70"/>
      <c r="F39" s="71" t="s">
        <v>165</v>
      </c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</row>
    <row r="40" spans="1:36" s="72" customFormat="1" x14ac:dyDescent="0.15">
      <c r="A40" s="91"/>
      <c r="B40" s="72">
        <v>1</v>
      </c>
      <c r="C40" s="73">
        <v>40754</v>
      </c>
      <c r="D40" s="92">
        <v>16</v>
      </c>
      <c r="E40" s="93"/>
      <c r="F40" s="94">
        <v>500</v>
      </c>
      <c r="G40" s="91"/>
      <c r="H40" s="76"/>
      <c r="I40" s="95"/>
      <c r="J40" s="95"/>
      <c r="K40" s="95"/>
    </row>
    <row r="41" spans="1:36" s="72" customFormat="1" x14ac:dyDescent="0.15">
      <c r="B41" s="72">
        <v>2</v>
      </c>
      <c r="C41" s="73">
        <v>40770</v>
      </c>
      <c r="D41" s="92">
        <v>16</v>
      </c>
      <c r="F41" s="94">
        <v>500</v>
      </c>
      <c r="H41" s="76">
        <v>3.21875</v>
      </c>
      <c r="I41" s="77"/>
      <c r="J41" s="77"/>
      <c r="K41" s="77"/>
      <c r="L41" s="77">
        <v>0.29361691381175953</v>
      </c>
      <c r="M41" s="77">
        <v>2.9875910854874443</v>
      </c>
      <c r="N41" s="77">
        <v>13.487448277186715</v>
      </c>
      <c r="O41" s="77">
        <v>1.9208799804643545E-2</v>
      </c>
      <c r="P41" s="77">
        <v>1.9146432922515326E-3</v>
      </c>
      <c r="Q41" s="77">
        <v>0.13757567580780822</v>
      </c>
      <c r="R41" s="77">
        <v>3.4399702972230856E-2</v>
      </c>
      <c r="S41" s="77">
        <v>0.51099467409455301</v>
      </c>
      <c r="T41" s="77">
        <v>6.2361539775149549E-2</v>
      </c>
      <c r="V41" s="83">
        <v>0</v>
      </c>
      <c r="W41" s="83">
        <v>0.15321929080940727</v>
      </c>
      <c r="X41" s="83">
        <v>1.0735046105382233</v>
      </c>
      <c r="Y41" s="83">
        <v>0.11813493016645012</v>
      </c>
      <c r="Z41" s="83"/>
      <c r="AA41" s="83">
        <v>0</v>
      </c>
      <c r="AB41" s="83">
        <v>4.7602109766029441</v>
      </c>
      <c r="AC41" s="83">
        <v>0</v>
      </c>
      <c r="AD41" s="83">
        <v>33.35159955070209</v>
      </c>
      <c r="AE41" s="83">
        <v>3.670211422646994</v>
      </c>
      <c r="AF41" s="83">
        <v>8.4304223992499381</v>
      </c>
      <c r="AG41" s="83">
        <v>41.782021949952025</v>
      </c>
      <c r="AH41" s="83">
        <v>0.21239303008069385</v>
      </c>
      <c r="AI41" s="83" t="e">
        <v>#DIV/0!</v>
      </c>
      <c r="AJ41" s="83" t="e">
        <v>#DIV/0!</v>
      </c>
    </row>
    <row r="42" spans="1:36" s="72" customFormat="1" x14ac:dyDescent="0.15">
      <c r="B42" s="72">
        <v>3</v>
      </c>
      <c r="C42" s="73">
        <v>40786</v>
      </c>
      <c r="D42" s="92">
        <v>16</v>
      </c>
      <c r="F42" s="94">
        <v>500</v>
      </c>
      <c r="H42" s="76">
        <v>10.510937499999999</v>
      </c>
      <c r="I42" s="77">
        <v>19.673376019819848</v>
      </c>
      <c r="J42" s="77">
        <v>6.841716829940637</v>
      </c>
      <c r="K42" s="77">
        <v>1.8845989162026706</v>
      </c>
      <c r="L42" s="77">
        <v>0.11530432924124008</v>
      </c>
      <c r="M42" s="77">
        <v>1.1703122792037972</v>
      </c>
      <c r="N42" s="77">
        <v>24.90438728643425</v>
      </c>
      <c r="O42" s="77">
        <v>6.6846850533289724E-3</v>
      </c>
      <c r="P42" s="77">
        <v>2.2715718584082247E-3</v>
      </c>
      <c r="Q42" s="77">
        <v>6.8800647387941477E-2</v>
      </c>
      <c r="R42" s="77">
        <v>0.19097644048848184</v>
      </c>
      <c r="S42" s="77">
        <v>0.30240031899766578</v>
      </c>
      <c r="T42" s="77">
        <v>6.3653623126411651E-2</v>
      </c>
      <c r="V42" s="79">
        <v>2.067856257583252</v>
      </c>
      <c r="W42" s="79">
        <v>0.19574850375780123</v>
      </c>
      <c r="X42" s="79">
        <v>6.5290619986109482</v>
      </c>
      <c r="Y42" s="79">
        <v>0.15149457476676209</v>
      </c>
      <c r="Z42" s="79"/>
      <c r="AA42" s="79">
        <v>56.209645770913859</v>
      </c>
      <c r="AB42" s="79">
        <v>1.8623315356770149</v>
      </c>
      <c r="AC42" s="79">
        <v>57.014306916171982</v>
      </c>
      <c r="AD42" s="79">
        <v>62.116837804534079</v>
      </c>
      <c r="AE42" s="79">
        <v>1.4413041155155011</v>
      </c>
      <c r="AF42" s="79">
        <v>116.52758833827836</v>
      </c>
      <c r="AG42" s="79">
        <v>121.63011922664046</v>
      </c>
      <c r="AH42" s="79">
        <v>4.4614741959599101E-2</v>
      </c>
      <c r="AI42" s="79">
        <v>2.8755028173229067</v>
      </c>
      <c r="AJ42" s="79">
        <v>12.178863006761306</v>
      </c>
    </row>
    <row r="43" spans="1:36" s="72" customFormat="1" x14ac:dyDescent="0.15">
      <c r="B43" s="72">
        <v>4</v>
      </c>
      <c r="C43" s="73">
        <v>40802</v>
      </c>
      <c r="D43" s="92">
        <v>16</v>
      </c>
      <c r="F43" s="94">
        <v>500</v>
      </c>
      <c r="H43" s="76">
        <v>5.1703125000000005</v>
      </c>
      <c r="I43" s="77">
        <v>43.822006003202176</v>
      </c>
      <c r="J43" s="77">
        <v>2.1803027607160956</v>
      </c>
      <c r="K43" s="77">
        <v>3.9757670941112533</v>
      </c>
      <c r="L43" s="77">
        <v>7.538913129903943E-2</v>
      </c>
      <c r="M43" s="77">
        <v>0.84284269878497919</v>
      </c>
      <c r="N43" s="77">
        <v>10.305607380454553</v>
      </c>
      <c r="O43" s="77">
        <v>4.4811154376258391E-3</v>
      </c>
      <c r="P43" s="77">
        <v>1.0568402058099731E-3</v>
      </c>
      <c r="Q43" s="77">
        <v>5.5889528289153424E-2</v>
      </c>
      <c r="R43" s="77">
        <v>0.91276374763874446</v>
      </c>
      <c r="S43" s="77">
        <v>0.46557934090219244</v>
      </c>
      <c r="T43" s="77">
        <v>6.6990663705595851E-2</v>
      </c>
      <c r="V43" s="79">
        <v>2.2657346541343126</v>
      </c>
      <c r="W43" s="79">
        <v>7.2592660386643235E-2</v>
      </c>
      <c r="X43" s="79">
        <v>1.3272079493824165</v>
      </c>
      <c r="Y43" s="79">
        <v>4.8723170989945608E-2</v>
      </c>
      <c r="Z43" s="79"/>
      <c r="AA43" s="79">
        <v>125.20573143772052</v>
      </c>
      <c r="AB43" s="79">
        <v>1.4040284873814346</v>
      </c>
      <c r="AC43" s="79">
        <v>18.169189672634129</v>
      </c>
      <c r="AD43" s="79">
        <v>25.669782037012585</v>
      </c>
      <c r="AE43" s="79">
        <v>0.94236414123799284</v>
      </c>
      <c r="AF43" s="79">
        <v>145.72131373897406</v>
      </c>
      <c r="AG43" s="79">
        <v>153.22190610335252</v>
      </c>
      <c r="AH43" s="79">
        <v>8.1392514482975548E-2</v>
      </c>
      <c r="AI43" s="79">
        <v>20.099046239252267</v>
      </c>
      <c r="AJ43" s="79">
        <v>12.85932310927565</v>
      </c>
    </row>
    <row r="44" spans="1:36" s="72" customFormat="1" x14ac:dyDescent="0.15">
      <c r="B44" s="72">
        <v>5</v>
      </c>
      <c r="C44" s="73">
        <v>40818</v>
      </c>
      <c r="D44" s="92">
        <v>16</v>
      </c>
      <c r="F44" s="94">
        <v>500</v>
      </c>
      <c r="H44" s="76">
        <v>3.8656250000000005</v>
      </c>
      <c r="I44" s="77">
        <v>56.803740174614475</v>
      </c>
      <c r="J44" s="77">
        <v>1.0720604612212412</v>
      </c>
      <c r="K44" s="77">
        <v>3.2189875547139906</v>
      </c>
      <c r="L44" s="77">
        <v>0.1120565284531807</v>
      </c>
      <c r="M44" s="77">
        <v>1.4777939071424238</v>
      </c>
      <c r="N44" s="77">
        <v>7.8911407938077645</v>
      </c>
      <c r="O44" s="77">
        <v>8.5256550993715388E-3</v>
      </c>
      <c r="P44" s="77">
        <v>6.2516873416811812E-5</v>
      </c>
      <c r="Q44" s="77">
        <v>6.9228697902981307E-2</v>
      </c>
      <c r="R44" s="77">
        <v>0.21228785706958239</v>
      </c>
      <c r="S44" s="77">
        <v>0.37897514924208875</v>
      </c>
      <c r="T44" s="77">
        <v>0.17262963478831414</v>
      </c>
      <c r="V44" s="79">
        <v>2.1958195811249408</v>
      </c>
      <c r="W44" s="79">
        <v>0.10154785779396444</v>
      </c>
      <c r="X44" s="79">
        <v>0.75719017180405579</v>
      </c>
      <c r="Y44" s="79">
        <v>5.4146064725228336E-2</v>
      </c>
      <c r="Z44" s="79"/>
      <c r="AA44" s="79">
        <v>162.29640049889852</v>
      </c>
      <c r="AB44" s="79">
        <v>2.62694539159811</v>
      </c>
      <c r="AC44" s="79">
        <v>8.9338371768436762</v>
      </c>
      <c r="AD44" s="79">
        <v>19.587781323952935</v>
      </c>
      <c r="AE44" s="79">
        <v>1.4007066056647588</v>
      </c>
      <c r="AF44" s="79">
        <v>175.25788967300505</v>
      </c>
      <c r="AG44" s="79">
        <v>185.91183382011431</v>
      </c>
      <c r="AH44" s="79">
        <v>0.19957058246270473</v>
      </c>
      <c r="AI44" s="79">
        <v>52.985575188461205</v>
      </c>
      <c r="AJ44" s="79">
        <v>20.587538496900191</v>
      </c>
    </row>
    <row r="45" spans="1:36" s="72" customFormat="1" x14ac:dyDescent="0.15">
      <c r="B45" s="72">
        <v>6</v>
      </c>
      <c r="C45" s="73">
        <v>40834</v>
      </c>
      <c r="D45" s="92">
        <v>16</v>
      </c>
      <c r="F45" s="94">
        <v>500</v>
      </c>
      <c r="H45" s="76">
        <v>5.6359375000000007</v>
      </c>
      <c r="I45" s="77">
        <v>39.423521524261851</v>
      </c>
      <c r="J45" s="77">
        <v>4.3861890643661567</v>
      </c>
      <c r="K45" s="77">
        <v>2.1420689694874682</v>
      </c>
      <c r="L45" s="77">
        <v>0.20142202547408417</v>
      </c>
      <c r="M45" s="77">
        <v>0.45600804710840187</v>
      </c>
      <c r="N45" s="77">
        <v>18.537682754356389</v>
      </c>
      <c r="O45" s="77">
        <v>8.2007020946286736E-3</v>
      </c>
      <c r="P45" s="77">
        <v>7.4425019694987788E-3</v>
      </c>
      <c r="Q45" s="77">
        <v>0.1025766668765679</v>
      </c>
      <c r="R45" s="77">
        <v>0.31946837384333648</v>
      </c>
      <c r="S45" s="77">
        <v>0.41233977320935494</v>
      </c>
      <c r="T45" s="77">
        <v>0.1896314401005475</v>
      </c>
      <c r="V45" s="79">
        <v>2.2218850334064455</v>
      </c>
      <c r="W45" s="79">
        <v>-3.1496587312753822E-2</v>
      </c>
      <c r="X45" s="79">
        <v>2.5977405106258198</v>
      </c>
      <c r="Y45" s="79">
        <v>0.14190024333691831</v>
      </c>
      <c r="Z45" s="79"/>
      <c r="AA45" s="79">
        <v>112.63863292646244</v>
      </c>
      <c r="AB45" s="79">
        <v>-0.55885267203111844</v>
      </c>
      <c r="AC45" s="79">
        <v>36.55157553638464</v>
      </c>
      <c r="AD45" s="79">
        <v>46.092429354048363</v>
      </c>
      <c r="AE45" s="79">
        <v>2.5177753184260521</v>
      </c>
      <c r="AF45" s="79">
        <v>151.14913110924201</v>
      </c>
      <c r="AG45" s="79">
        <v>160.68998492690574</v>
      </c>
      <c r="AH45" s="79">
        <v>-1.8042572537419626E-2</v>
      </c>
      <c r="AI45" s="79">
        <v>8.9881035554400803</v>
      </c>
      <c r="AJ45" s="79">
        <v>21.471814913586631</v>
      </c>
    </row>
    <row r="46" spans="1:36" s="72" customFormat="1" x14ac:dyDescent="0.15">
      <c r="B46" s="72">
        <v>7</v>
      </c>
      <c r="C46" s="73">
        <v>40850</v>
      </c>
      <c r="D46" s="92">
        <v>16</v>
      </c>
      <c r="F46" s="94">
        <v>500</v>
      </c>
      <c r="H46" s="76">
        <v>6.5765624999999996</v>
      </c>
      <c r="I46" s="77">
        <v>43.408284845138333</v>
      </c>
      <c r="J46" s="77">
        <v>2.2311115891586795</v>
      </c>
      <c r="K46" s="77">
        <v>2.9115493542039173</v>
      </c>
      <c r="L46" s="77">
        <v>0.23670503598872075</v>
      </c>
      <c r="M46" s="77">
        <v>1.4786605018108769</v>
      </c>
      <c r="N46" s="77">
        <v>13.374294819528334</v>
      </c>
      <c r="O46" s="77">
        <v>1.2333799336234155E-2</v>
      </c>
      <c r="P46" s="77">
        <v>5.2027807695007667E-3</v>
      </c>
      <c r="Q46" s="77">
        <v>0.14266942710670802</v>
      </c>
      <c r="R46" s="77">
        <v>2.8467329012668539</v>
      </c>
      <c r="S46" s="77">
        <v>0.57431704270262629</v>
      </c>
      <c r="T46" s="77">
        <v>0.25835454624600007</v>
      </c>
      <c r="V46" s="79">
        <v>2.8547729830185506</v>
      </c>
      <c r="W46" s="79">
        <v>0.10561369253145986</v>
      </c>
      <c r="X46" s="79">
        <v>2.1794633260608007</v>
      </c>
      <c r="Y46" s="79">
        <v>0.19458818290557139</v>
      </c>
      <c r="Z46" s="79"/>
      <c r="AA46" s="79">
        <v>124.02367098610954</v>
      </c>
      <c r="AB46" s="79">
        <v>1.6059102689506848</v>
      </c>
      <c r="AC46" s="79">
        <v>18.592596576322329</v>
      </c>
      <c r="AD46" s="79">
        <v>33.139855753834937</v>
      </c>
      <c r="AE46" s="79">
        <v>2.9588129498590092</v>
      </c>
      <c r="AF46" s="79">
        <v>147.18099078124155</v>
      </c>
      <c r="AG46" s="79">
        <v>161.72824995875416</v>
      </c>
      <c r="AH46" s="79">
        <v>7.2110978447973942E-2</v>
      </c>
      <c r="AI46" s="79">
        <v>19.455900393358174</v>
      </c>
      <c r="AJ46" s="79">
        <v>17.393831539510913</v>
      </c>
    </row>
    <row r="47" spans="1:36" s="72" customFormat="1" x14ac:dyDescent="0.15">
      <c r="B47" s="72">
        <v>8</v>
      </c>
      <c r="C47" s="73">
        <v>40866</v>
      </c>
      <c r="D47" s="92">
        <v>16</v>
      </c>
      <c r="F47" s="94">
        <v>500</v>
      </c>
      <c r="H47" s="76">
        <v>7.8249999999999993</v>
      </c>
      <c r="I47" s="77">
        <v>11.979646698010129</v>
      </c>
      <c r="J47" s="77">
        <v>7.4848954631305276</v>
      </c>
      <c r="K47" s="77">
        <v>2.0022038935455408</v>
      </c>
      <c r="L47" s="77">
        <v>0.40756091502625957</v>
      </c>
      <c r="M47" s="77">
        <v>3.4758334692005697</v>
      </c>
      <c r="N47" s="77">
        <v>27.380729319159748</v>
      </c>
      <c r="O47" s="77">
        <v>2.3529627818066421E-2</v>
      </c>
      <c r="P47" s="77">
        <v>2.7849042472385226E-2</v>
      </c>
      <c r="Q47" s="77">
        <v>0.25694045966553786</v>
      </c>
      <c r="R47" s="77">
        <v>8.1467699478495678E-2</v>
      </c>
      <c r="S47" s="77">
        <v>0.65976944143003058</v>
      </c>
      <c r="T47" s="77">
        <v>0.14492997146952558</v>
      </c>
      <c r="V47" s="79">
        <v>0.93740735411929244</v>
      </c>
      <c r="W47" s="79">
        <v>0.39099493125646112</v>
      </c>
      <c r="X47" s="79">
        <v>5.3164906210596188</v>
      </c>
      <c r="Y47" s="79">
        <v>0.39864552001006009</v>
      </c>
      <c r="Z47" s="79"/>
      <c r="AA47" s="79">
        <v>34.227561994314655</v>
      </c>
      <c r="AB47" s="79">
        <v>4.9967403355458293</v>
      </c>
      <c r="AC47" s="79">
        <v>62.374128859421063</v>
      </c>
      <c r="AD47" s="79">
        <v>67.942372154116555</v>
      </c>
      <c r="AE47" s="79">
        <v>5.0945114378282446</v>
      </c>
      <c r="AF47" s="79">
        <v>106.69294262710979</v>
      </c>
      <c r="AG47" s="79">
        <v>112.26118592180528</v>
      </c>
      <c r="AH47" s="79">
        <v>0.10944018090003699</v>
      </c>
      <c r="AI47" s="79">
        <v>1.6005095538100795</v>
      </c>
      <c r="AJ47" s="79">
        <v>6.980435172495044</v>
      </c>
    </row>
    <row r="48" spans="1:36" s="72" customFormat="1" x14ac:dyDescent="0.15">
      <c r="B48" s="72">
        <v>9</v>
      </c>
      <c r="C48" s="73">
        <v>40882</v>
      </c>
      <c r="D48" s="92">
        <v>16</v>
      </c>
      <c r="F48" s="94">
        <v>500</v>
      </c>
      <c r="H48" s="76">
        <v>2.4328124999999998</v>
      </c>
      <c r="I48" s="77"/>
      <c r="J48" s="77"/>
      <c r="K48" s="77"/>
      <c r="L48" s="77">
        <v>0.41941078380644298</v>
      </c>
      <c r="M48" s="77">
        <v>3.4682824604961637</v>
      </c>
      <c r="N48" s="77">
        <v>22.725461301466467</v>
      </c>
      <c r="O48" s="77">
        <v>6.2083891665405677E-2</v>
      </c>
      <c r="P48" s="77">
        <v>2.3569257979401549E-2</v>
      </c>
      <c r="Q48" s="77">
        <v>0.26246456339534491</v>
      </c>
      <c r="R48" s="77">
        <v>4.1386156374101618E-2</v>
      </c>
      <c r="S48" s="77">
        <v>0.70594743374095603</v>
      </c>
      <c r="T48" s="77">
        <v>8.5064210585584901E-2</v>
      </c>
      <c r="V48" s="83">
        <v>0</v>
      </c>
      <c r="W48" s="83">
        <v>0.11875419494513424</v>
      </c>
      <c r="X48" s="83">
        <v>1.3694153105933582</v>
      </c>
      <c r="Y48" s="83">
        <v>0.12754347468488897</v>
      </c>
      <c r="Z48" s="83"/>
      <c r="AA48" s="83">
        <v>0</v>
      </c>
      <c r="AB48" s="83">
        <v>4.8813541917075094</v>
      </c>
      <c r="AC48" s="83">
        <v>0</v>
      </c>
      <c r="AD48" s="83">
        <v>56.289389773908113</v>
      </c>
      <c r="AE48" s="83">
        <v>5.2426347975805374</v>
      </c>
      <c r="AF48" s="83">
        <v>10.123988989288048</v>
      </c>
      <c r="AG48" s="83">
        <v>66.413378763196164</v>
      </c>
      <c r="AH48" s="83">
        <v>0.12904598819266694</v>
      </c>
      <c r="AI48" s="83" t="e">
        <v>#DIV/0!</v>
      </c>
      <c r="AJ48" s="83" t="e">
        <v>#DIV/0!</v>
      </c>
    </row>
    <row r="49" spans="1:36" s="72" customFormat="1" x14ac:dyDescent="0.15">
      <c r="B49" s="72">
        <v>10</v>
      </c>
      <c r="C49" s="73">
        <v>40898</v>
      </c>
      <c r="D49" s="92">
        <v>16</v>
      </c>
      <c r="F49" s="94">
        <v>500</v>
      </c>
      <c r="H49" s="76">
        <v>31.028124999999996</v>
      </c>
      <c r="I49" s="77">
        <v>7.2547204204584084</v>
      </c>
      <c r="J49" s="77">
        <v>8.6254228646808411</v>
      </c>
      <c r="K49" s="77">
        <v>1.0159956438012225</v>
      </c>
      <c r="L49" s="77">
        <v>0.29769282703121785</v>
      </c>
      <c r="M49" s="77">
        <v>3.2040490672575177</v>
      </c>
      <c r="N49" s="77">
        <v>31.871046502029039</v>
      </c>
      <c r="O49" s="77">
        <v>1.7401915127836405E-2</v>
      </c>
      <c r="P49" s="77">
        <v>1.1215084254896118E-2</v>
      </c>
      <c r="Q49" s="77">
        <v>0.17244257126483883</v>
      </c>
      <c r="R49" s="77">
        <v>3.3346042105753745E-2</v>
      </c>
      <c r="S49" s="77">
        <v>0.33916538768436211</v>
      </c>
      <c r="T49" s="77">
        <v>0.11258462914619556</v>
      </c>
      <c r="V49" s="79">
        <v>2.2510037204603606</v>
      </c>
      <c r="W49" s="79">
        <v>1.6278145707443969</v>
      </c>
      <c r="X49" s="79">
        <v>24.60700974053514</v>
      </c>
      <c r="Y49" s="79">
        <v>1.1546062810910007</v>
      </c>
      <c r="Z49" s="79"/>
      <c r="AA49" s="79">
        <v>20.727772629881169</v>
      </c>
      <c r="AB49" s="79">
        <v>5.2462550371458061</v>
      </c>
      <c r="AC49" s="79">
        <v>71.878523872340338</v>
      </c>
      <c r="AD49" s="79">
        <v>79.305500221283566</v>
      </c>
      <c r="AE49" s="79">
        <v>3.7211603378902232</v>
      </c>
      <c r="AF49" s="79">
        <v>101.57371187725754</v>
      </c>
      <c r="AG49" s="79">
        <v>109.00068822620077</v>
      </c>
      <c r="AH49" s="79">
        <v>9.8441181466940045E-2</v>
      </c>
      <c r="AI49" s="79">
        <v>0.84108576869487184</v>
      </c>
      <c r="AJ49" s="79">
        <v>8.3305873821155298</v>
      </c>
    </row>
    <row r="50" spans="1:36" s="72" customFormat="1" x14ac:dyDescent="0.15">
      <c r="B50" s="72">
        <v>11</v>
      </c>
      <c r="C50" s="73">
        <v>40914</v>
      </c>
      <c r="D50" s="92">
        <v>16</v>
      </c>
      <c r="F50" s="94">
        <v>500</v>
      </c>
      <c r="H50" s="76">
        <v>82.439062500000006</v>
      </c>
      <c r="I50" s="77">
        <v>5.66389145747321</v>
      </c>
      <c r="J50" s="77">
        <v>9.5345000246557738</v>
      </c>
      <c r="K50" s="77">
        <v>0.88391482800507615</v>
      </c>
      <c r="L50" s="77">
        <v>0.18313634298135037</v>
      </c>
      <c r="M50" s="77">
        <v>2.7415372975137786</v>
      </c>
      <c r="N50" s="77">
        <v>33.906710904337132</v>
      </c>
      <c r="O50" s="77">
        <v>9.6923676081939296E-3</v>
      </c>
      <c r="P50" s="77">
        <v>7.5874053953548376E-3</v>
      </c>
      <c r="Q50" s="77">
        <v>0.10479327952289204</v>
      </c>
      <c r="R50" s="77">
        <v>3.9153252460302115E-2</v>
      </c>
      <c r="S50" s="77">
        <v>0.26612228540920896</v>
      </c>
      <c r="T50" s="77">
        <v>9.5303120123575571E-2</v>
      </c>
      <c r="V50" s="79">
        <v>4.6692590185585008</v>
      </c>
      <c r="W50" s="79">
        <v>4.185024292850664</v>
      </c>
      <c r="X50" s="79">
        <v>69.692216629988749</v>
      </c>
      <c r="Y50" s="79">
        <v>1.8871985531326225</v>
      </c>
      <c r="Z50" s="79"/>
      <c r="AA50" s="79">
        <v>16.182547021352029</v>
      </c>
      <c r="AB50" s="79">
        <v>5.0765064108421454</v>
      </c>
      <c r="AC50" s="79">
        <v>79.454166872131452</v>
      </c>
      <c r="AD50" s="79">
        <v>84.537856832116134</v>
      </c>
      <c r="AE50" s="79">
        <v>2.2892042872668794</v>
      </c>
      <c r="AF50" s="79">
        <v>103.00242459159251</v>
      </c>
      <c r="AG50" s="79">
        <v>108.0861145515772</v>
      </c>
      <c r="AH50" s="79">
        <v>8.9360261771673402E-2</v>
      </c>
      <c r="AI50" s="79">
        <v>0.5940417895879857</v>
      </c>
      <c r="AJ50" s="79">
        <v>7.4756901430938898</v>
      </c>
    </row>
    <row r="51" spans="1:36" s="72" customFormat="1" x14ac:dyDescent="0.15">
      <c r="B51" s="72">
        <v>12</v>
      </c>
      <c r="C51" s="73">
        <v>40930</v>
      </c>
      <c r="D51" s="92">
        <v>16</v>
      </c>
      <c r="F51" s="94">
        <v>500</v>
      </c>
      <c r="H51" s="76">
        <v>74.323437499999997</v>
      </c>
      <c r="I51" s="77">
        <v>6.4141295991410168</v>
      </c>
      <c r="J51" s="77">
        <v>8.7768930940928627</v>
      </c>
      <c r="K51" s="77">
        <v>0.96451715379384706</v>
      </c>
      <c r="L51" s="77">
        <v>0.33158444087471262</v>
      </c>
      <c r="M51" s="77">
        <v>3.8567062513245092</v>
      </c>
      <c r="N51" s="77">
        <v>33.110131051768676</v>
      </c>
      <c r="O51" s="77">
        <v>1.8992996450922318E-2</v>
      </c>
      <c r="P51" s="77">
        <v>8.7035670164468081E-3</v>
      </c>
      <c r="Q51" s="77">
        <v>0.19581418349873339</v>
      </c>
      <c r="R51" s="77">
        <v>4.1319988814297735E-2</v>
      </c>
      <c r="S51" s="77">
        <v>0.33750312963256124</v>
      </c>
      <c r="T51" s="77">
        <v>0.13362036570968913</v>
      </c>
      <c r="V51" s="79">
        <v>4.7672016037865736</v>
      </c>
      <c r="W51" s="79">
        <v>4.8566277966702689</v>
      </c>
      <c r="X51" s="79">
        <v>61.213412702731908</v>
      </c>
      <c r="Y51" s="79">
        <v>3.0805619334155185</v>
      </c>
      <c r="Z51" s="79"/>
      <c r="AA51" s="79">
        <v>18.326084568974334</v>
      </c>
      <c r="AB51" s="79">
        <v>6.5344499124791815</v>
      </c>
      <c r="AC51" s="79">
        <v>73.140775784107191</v>
      </c>
      <c r="AD51" s="79">
        <v>82.360847078328305</v>
      </c>
      <c r="AE51" s="79">
        <v>4.1448055109339075</v>
      </c>
      <c r="AF51" s="79">
        <v>102.14611577649461</v>
      </c>
      <c r="AG51" s="79">
        <v>111.36618707071572</v>
      </c>
      <c r="AH51" s="79">
        <v>0.118064397626755</v>
      </c>
      <c r="AI51" s="79">
        <v>0.73079727990055354</v>
      </c>
      <c r="AJ51" s="79">
        <v>7.7584428328345512</v>
      </c>
    </row>
    <row r="52" spans="1:36" s="72" customFormat="1" x14ac:dyDescent="0.15">
      <c r="B52" s="72">
        <v>13</v>
      </c>
      <c r="C52" s="73">
        <v>40946</v>
      </c>
      <c r="D52" s="92">
        <v>16</v>
      </c>
      <c r="F52" s="94">
        <v>500</v>
      </c>
      <c r="H52" s="76">
        <v>124.17812499999999</v>
      </c>
      <c r="I52" s="77">
        <v>5.3450924760632139</v>
      </c>
      <c r="J52" s="77">
        <v>9.1366478359803409</v>
      </c>
      <c r="K52" s="77">
        <v>0.84838949283667908</v>
      </c>
      <c r="L52" s="77">
        <v>0.36991290036966795</v>
      </c>
      <c r="M52" s="77">
        <v>5.5834331756561211</v>
      </c>
      <c r="N52" s="77">
        <v>31.677911213381471</v>
      </c>
      <c r="O52" s="77">
        <v>2.1420385322296009E-2</v>
      </c>
      <c r="P52" s="77">
        <v>1.121475205839016E-2</v>
      </c>
      <c r="Q52" s="77">
        <v>0.22087817302329427</v>
      </c>
      <c r="R52" s="77">
        <v>5.3096898170741438E-2</v>
      </c>
      <c r="S52" s="77">
        <v>0.35660546340619648</v>
      </c>
      <c r="T52" s="77">
        <v>0.15329330368593819</v>
      </c>
      <c r="V52" s="79">
        <v>6.6374356162913726</v>
      </c>
      <c r="W52" s="79">
        <v>12.869814089088242</v>
      </c>
      <c r="X52" s="79">
        <v>97.768401830089431</v>
      </c>
      <c r="Y52" s="79">
        <v>5.7418862976521465</v>
      </c>
      <c r="Z52" s="79"/>
      <c r="AA52" s="79">
        <v>15.271692788752041</v>
      </c>
      <c r="AB52" s="79">
        <v>10.363994535340456</v>
      </c>
      <c r="AC52" s="79">
        <v>76.138731966502846</v>
      </c>
      <c r="AD52" s="79">
        <v>78.732386907991582</v>
      </c>
      <c r="AE52" s="79">
        <v>4.6239112546208494</v>
      </c>
      <c r="AF52" s="79">
        <v>106.3983305452162</v>
      </c>
      <c r="AG52" s="79">
        <v>108.99198548670493</v>
      </c>
      <c r="AH52" s="79">
        <v>0.19588648993594476</v>
      </c>
      <c r="AI52" s="79">
        <v>0.58501679959843811</v>
      </c>
      <c r="AJ52" s="79">
        <v>7.3503282097745304</v>
      </c>
    </row>
    <row r="53" spans="1:36" s="72" customFormat="1" x14ac:dyDescent="0.15">
      <c r="B53" s="72">
        <v>14</v>
      </c>
      <c r="C53" s="73">
        <v>40962</v>
      </c>
      <c r="D53" s="92">
        <v>16</v>
      </c>
      <c r="F53" s="94">
        <v>500</v>
      </c>
      <c r="H53" s="76">
        <v>72.725000000000009</v>
      </c>
      <c r="I53" s="77">
        <v>5.7612192377441422</v>
      </c>
      <c r="J53" s="77">
        <v>9.1163489624063665</v>
      </c>
      <c r="K53" s="77">
        <v>1.6531876254599214</v>
      </c>
      <c r="L53" s="77">
        <v>0.39862349009948067</v>
      </c>
      <c r="M53" s="77">
        <v>4.5327663708662023</v>
      </c>
      <c r="N53" s="77">
        <v>33.245597353133896</v>
      </c>
      <c r="O53" s="77">
        <v>2.2606586070942777E-2</v>
      </c>
      <c r="P53" s="77">
        <v>1.5076808377855569E-2</v>
      </c>
      <c r="Q53" s="77">
        <v>0.25265632860268405</v>
      </c>
      <c r="R53" s="77">
        <v>5.4152305427928149E-2</v>
      </c>
      <c r="S53" s="77">
        <v>0.35139817982878302</v>
      </c>
      <c r="T53" s="77">
        <v>0.14737855088683549</v>
      </c>
      <c r="V53" s="79">
        <v>4.1898466906494285</v>
      </c>
      <c r="W53" s="79">
        <v>5.531999980210724</v>
      </c>
      <c r="X53" s="79">
        <v>60.082278021198007</v>
      </c>
      <c r="Y53" s="79">
        <v>3.623736664685592</v>
      </c>
      <c r="Z53" s="79"/>
      <c r="AA53" s="79">
        <v>16.460626393554694</v>
      </c>
      <c r="AB53" s="79">
        <v>7.6067376833423497</v>
      </c>
      <c r="AC53" s="79">
        <v>75.969574686719724</v>
      </c>
      <c r="AD53" s="79">
        <v>82.61571402021039</v>
      </c>
      <c r="AE53" s="79">
        <v>4.9827936262435086</v>
      </c>
      <c r="AF53" s="79">
        <v>105.01973238986028</v>
      </c>
      <c r="AG53" s="79">
        <v>111.66587172335093</v>
      </c>
      <c r="AH53" s="79">
        <v>0.13701449243968569</v>
      </c>
      <c r="AI53" s="79">
        <v>0.63196563245900594</v>
      </c>
      <c r="AJ53" s="79">
        <v>4.0657347904869017</v>
      </c>
    </row>
    <row r="54" spans="1:36" s="72" customFormat="1" x14ac:dyDescent="0.15">
      <c r="B54" s="72">
        <v>15</v>
      </c>
      <c r="C54" s="73">
        <v>40978</v>
      </c>
      <c r="D54" s="92">
        <v>16</v>
      </c>
      <c r="F54" s="94">
        <v>500</v>
      </c>
      <c r="H54" s="76">
        <v>107.29531249999999</v>
      </c>
      <c r="I54" s="77">
        <v>7.6620758684067667</v>
      </c>
      <c r="J54" s="77">
        <v>8.268846656815235</v>
      </c>
      <c r="K54" s="77">
        <v>1.0814590839904827</v>
      </c>
      <c r="L54" s="77">
        <v>0.56052577294875616</v>
      </c>
      <c r="M54" s="77">
        <v>5.1134873354614676</v>
      </c>
      <c r="N54" s="77">
        <v>29.596439741776162</v>
      </c>
      <c r="O54" s="77">
        <v>3.2527627433604503E-2</v>
      </c>
      <c r="P54" s="77">
        <v>1.7313831502145209E-2</v>
      </c>
      <c r="Q54" s="77">
        <v>0.33245564146374362</v>
      </c>
      <c r="R54" s="77">
        <v>7.5313337377927322E-2</v>
      </c>
      <c r="S54" s="77">
        <v>0.44267863095861365</v>
      </c>
      <c r="T54" s="77">
        <v>0.21386943196199482</v>
      </c>
      <c r="V54" s="79">
        <v>8.221048246994128</v>
      </c>
      <c r="W54" s="79">
        <v>8.2312393621443558</v>
      </c>
      <c r="X54" s="79">
        <v>78.6372089248718</v>
      </c>
      <c r="Y54" s="79">
        <v>7.5177234966051047</v>
      </c>
      <c r="Z54" s="79"/>
      <c r="AA54" s="79">
        <v>21.89164533830505</v>
      </c>
      <c r="AB54" s="79">
        <v>7.6715740607441321</v>
      </c>
      <c r="AC54" s="79">
        <v>68.907055473460289</v>
      </c>
      <c r="AD54" s="79">
        <v>73.290442138254463</v>
      </c>
      <c r="AE54" s="79">
        <v>7.0065721618594523</v>
      </c>
      <c r="AF54" s="79">
        <v>105.47684703436892</v>
      </c>
      <c r="AG54" s="79">
        <v>109.8602336991631</v>
      </c>
      <c r="AH54" s="79">
        <v>0.15576427833459081</v>
      </c>
      <c r="AI54" s="79">
        <v>0.92661965887245423</v>
      </c>
      <c r="AJ54" s="79">
        <v>8.2657667270747126</v>
      </c>
    </row>
    <row r="55" spans="1:36" s="72" customFormat="1" x14ac:dyDescent="0.15">
      <c r="B55" s="72">
        <v>16</v>
      </c>
      <c r="C55" s="73">
        <v>40994</v>
      </c>
      <c r="D55" s="92">
        <v>16</v>
      </c>
      <c r="F55" s="94">
        <v>500</v>
      </c>
      <c r="H55" s="76">
        <v>39.384374999999999</v>
      </c>
      <c r="I55" s="77">
        <v>17.807731724351111</v>
      </c>
      <c r="J55" s="77">
        <v>6.8187606937647729</v>
      </c>
      <c r="K55" s="77">
        <v>1.6261723658794556</v>
      </c>
      <c r="L55" s="77">
        <v>0.21759932478501728</v>
      </c>
      <c r="M55" s="77">
        <v>1.8394289141212017</v>
      </c>
      <c r="N55" s="77">
        <v>27.485088580688736</v>
      </c>
      <c r="O55" s="77">
        <v>1.2754281710527659E-2</v>
      </c>
      <c r="P55" s="77">
        <v>2.5077359562967394E-3</v>
      </c>
      <c r="Q55" s="77">
        <v>0.10564352331411064</v>
      </c>
      <c r="R55" s="77">
        <v>5.5618143212967854E-2</v>
      </c>
      <c r="S55" s="77">
        <v>0.34333240392052011</v>
      </c>
      <c r="T55" s="77">
        <v>0.10317439207274512</v>
      </c>
      <c r="V55" s="79">
        <v>7.013463841312408</v>
      </c>
      <c r="W55" s="79">
        <v>1.0352474948970933</v>
      </c>
      <c r="X55" s="79">
        <v>26.954950721663071</v>
      </c>
      <c r="Y55" s="79">
        <v>1.0712516758849893</v>
      </c>
      <c r="Z55" s="79"/>
      <c r="AA55" s="79">
        <v>50.879233498146036</v>
      </c>
      <c r="AB55" s="79">
        <v>2.6285741360554624</v>
      </c>
      <c r="AC55" s="79">
        <v>56.823005781373105</v>
      </c>
      <c r="AD55" s="79">
        <v>68.440722295740571</v>
      </c>
      <c r="AE55" s="79">
        <v>2.719991559812716</v>
      </c>
      <c r="AF55" s="79">
        <v>113.05080497538731</v>
      </c>
      <c r="AG55" s="79">
        <v>124.66852148975478</v>
      </c>
      <c r="AH55" s="79">
        <v>5.7152650112926633E-2</v>
      </c>
      <c r="AI55" s="79">
        <v>2.6115789252781521</v>
      </c>
      <c r="AJ55" s="79">
        <v>12.775820969327071</v>
      </c>
    </row>
    <row r="56" spans="1:36" s="72" customFormat="1" x14ac:dyDescent="0.15">
      <c r="B56" s="72">
        <v>17</v>
      </c>
      <c r="C56" s="73">
        <v>41010</v>
      </c>
      <c r="D56" s="92">
        <v>16</v>
      </c>
      <c r="F56" s="94">
        <v>500</v>
      </c>
      <c r="H56" s="76">
        <v>25.515624999999996</v>
      </c>
      <c r="I56" s="77">
        <v>11.472957227301675</v>
      </c>
      <c r="J56" s="77">
        <v>7.074346198086074</v>
      </c>
      <c r="K56" s="77">
        <v>1.8130613419233634</v>
      </c>
      <c r="L56" s="77">
        <v>0.19463826323895783</v>
      </c>
      <c r="M56" s="77">
        <v>1.4733455790882666</v>
      </c>
      <c r="N56" s="77">
        <v>29.651767018876697</v>
      </c>
      <c r="O56" s="77">
        <v>1.0284377212659894E-2</v>
      </c>
      <c r="P56" s="77">
        <v>5.2092542389973913E-3</v>
      </c>
      <c r="Q56" s="77">
        <v>0.11552924175896899</v>
      </c>
      <c r="R56" s="77">
        <v>4.7261996191494779E-2</v>
      </c>
      <c r="S56" s="77">
        <v>0.74258437785286435</v>
      </c>
      <c r="T56" s="77">
        <v>9.605134544946245E-2</v>
      </c>
      <c r="V56" s="79">
        <v>2.9273967425286926</v>
      </c>
      <c r="W56" s="79">
        <v>0.494604704931905</v>
      </c>
      <c r="X56" s="79">
        <v>18.852505234332437</v>
      </c>
      <c r="Y56" s="79">
        <v>0.62078961693206658</v>
      </c>
      <c r="Z56" s="79"/>
      <c r="AA56" s="79">
        <v>32.779877792290506</v>
      </c>
      <c r="AB56" s="79">
        <v>1.938438525146474</v>
      </c>
      <c r="AC56" s="79">
        <v>58.95288498405062</v>
      </c>
      <c r="AD56" s="79">
        <v>73.88611971814305</v>
      </c>
      <c r="AE56" s="79">
        <v>2.432978290486973</v>
      </c>
      <c r="AF56" s="79">
        <v>96.104179591974571</v>
      </c>
      <c r="AG56" s="79">
        <v>111.03741432606699</v>
      </c>
      <c r="AH56" s="79">
        <v>3.9040907136750118E-2</v>
      </c>
      <c r="AI56" s="79">
        <v>1.6217692640495347</v>
      </c>
      <c r="AJ56" s="79">
        <v>7.382605571958119</v>
      </c>
    </row>
    <row r="57" spans="1:36" s="72" customFormat="1" x14ac:dyDescent="0.15">
      <c r="B57" s="72">
        <v>18</v>
      </c>
      <c r="C57" s="73">
        <v>41026</v>
      </c>
      <c r="D57" s="92">
        <v>16</v>
      </c>
      <c r="F57" s="94">
        <v>500</v>
      </c>
      <c r="H57" s="76">
        <v>12.298437500000002</v>
      </c>
      <c r="I57" s="77">
        <v>17.04845906808028</v>
      </c>
      <c r="J57" s="77">
        <v>6.9777593696328033</v>
      </c>
      <c r="K57" s="77">
        <v>2.6905834240095929</v>
      </c>
      <c r="L57" s="77">
        <v>0.18218811872769825</v>
      </c>
      <c r="M57" s="77">
        <v>2.191561379250857</v>
      </c>
      <c r="N57" s="77">
        <v>24.858234582788459</v>
      </c>
      <c r="O57" s="77">
        <v>9.4882484535545944E-3</v>
      </c>
      <c r="P57" s="77">
        <v>3.9460553842540717E-3</v>
      </c>
      <c r="Q57" s="77">
        <v>0.1058378747970633</v>
      </c>
      <c r="R57" s="77">
        <v>6.1461404419520124E-2</v>
      </c>
      <c r="S57" s="77">
        <v>0.43545903819438059</v>
      </c>
      <c r="T57" s="77">
        <v>8.3902808567588069E-2</v>
      </c>
      <c r="V57" s="79">
        <v>2.0966940832009362</v>
      </c>
      <c r="W57" s="79">
        <v>0.46295589157177353</v>
      </c>
      <c r="X57" s="79">
        <v>7.6149282445263724</v>
      </c>
      <c r="Y57" s="79">
        <v>0.2800786489268971</v>
      </c>
      <c r="Z57" s="79"/>
      <c r="AA57" s="79">
        <v>48.709883051657947</v>
      </c>
      <c r="AB57" s="79">
        <v>3.7643472316851101</v>
      </c>
      <c r="AC57" s="79">
        <v>58.147994746940022</v>
      </c>
      <c r="AD57" s="79">
        <v>61.917851308561524</v>
      </c>
      <c r="AE57" s="79">
        <v>2.2773514840962279</v>
      </c>
      <c r="AF57" s="79">
        <v>112.89957651437931</v>
      </c>
      <c r="AG57" s="79">
        <v>116.6694330760008</v>
      </c>
      <c r="AH57" s="79">
        <v>9.0469986790918291E-2</v>
      </c>
      <c r="AI57" s="79">
        <v>2.4432569489677651</v>
      </c>
      <c r="AJ57" s="79">
        <v>7.3924000033865562</v>
      </c>
    </row>
    <row r="58" spans="1:36" s="72" customFormat="1" x14ac:dyDescent="0.15">
      <c r="B58" s="72">
        <v>19</v>
      </c>
      <c r="C58" s="73">
        <v>41042</v>
      </c>
      <c r="D58" s="92">
        <v>16</v>
      </c>
      <c r="F58" s="94">
        <v>500</v>
      </c>
      <c r="H58" s="76">
        <v>8.7703125000000011</v>
      </c>
      <c r="I58" s="77">
        <v>18.947536852606866</v>
      </c>
      <c r="J58" s="77">
        <v>5.5024297849225547</v>
      </c>
      <c r="K58" s="77">
        <v>2.956417523867866</v>
      </c>
      <c r="L58" s="77">
        <v>0.15547820082482089</v>
      </c>
      <c r="M58" s="77">
        <v>2.9659001524562196</v>
      </c>
      <c r="N58" s="77">
        <v>22.31973226194442</v>
      </c>
      <c r="O58" s="77">
        <v>8.5972642470510778E-3</v>
      </c>
      <c r="P58" s="77">
        <v>3.6075349102867903E-3</v>
      </c>
      <c r="Q58" s="77">
        <v>0.10219639271046675</v>
      </c>
      <c r="R58" s="77">
        <v>7.155172566630745E-2</v>
      </c>
      <c r="S58" s="77">
        <v>0.59339396850696835</v>
      </c>
      <c r="T58" s="77">
        <v>7.7072319579998591E-2</v>
      </c>
      <c r="V58" s="79">
        <v>1.6617581930262868</v>
      </c>
      <c r="W58" s="79">
        <v>0.51236124347741707</v>
      </c>
      <c r="X58" s="79">
        <v>4.8767307662374684</v>
      </c>
      <c r="Y58" s="79">
        <v>0.17044905102142963</v>
      </c>
      <c r="Z58" s="79"/>
      <c r="AA58" s="79">
        <v>54.135819578876763</v>
      </c>
      <c r="AB58" s="79">
        <v>5.8419952935247981</v>
      </c>
      <c r="AC58" s="79">
        <v>45.853581541021292</v>
      </c>
      <c r="AD58" s="79">
        <v>55.60498290383002</v>
      </c>
      <c r="AE58" s="79">
        <v>1.9434775103102611</v>
      </c>
      <c r="AF58" s="79">
        <v>107.77487392373311</v>
      </c>
      <c r="AG58" s="79">
        <v>117.52627528654185</v>
      </c>
      <c r="AH58" s="79">
        <v>0.15634291970387865</v>
      </c>
      <c r="AI58" s="79">
        <v>3.443485440654932</v>
      </c>
      <c r="AJ58" s="79">
        <v>7.4771102129222324</v>
      </c>
    </row>
    <row r="59" spans="1:36" s="72" customFormat="1" x14ac:dyDescent="0.15">
      <c r="B59" s="72">
        <v>20</v>
      </c>
      <c r="C59" s="73">
        <v>41058</v>
      </c>
      <c r="D59" s="92">
        <v>16</v>
      </c>
      <c r="F59" s="94">
        <v>500</v>
      </c>
      <c r="H59" s="76">
        <v>5.0578124999999998</v>
      </c>
      <c r="I59" s="77">
        <v>20.233407282485711</v>
      </c>
      <c r="J59" s="77">
        <v>5.6275243063299669</v>
      </c>
      <c r="K59" s="77">
        <v>3.4801066741902278</v>
      </c>
      <c r="L59" s="77">
        <v>0.28258583657944564</v>
      </c>
      <c r="M59" s="77">
        <v>3.5792754334879731</v>
      </c>
      <c r="N59" s="77">
        <v>20.164995023638937</v>
      </c>
      <c r="O59" s="77">
        <v>1.6074108984047202E-2</v>
      </c>
      <c r="P59" s="77">
        <v>1.0518144606293262E-2</v>
      </c>
      <c r="Q59" s="77">
        <v>0.18350839951416045</v>
      </c>
      <c r="R59" s="77">
        <v>0.12509334214917089</v>
      </c>
      <c r="S59" s="77">
        <v>0.52950086899984161</v>
      </c>
      <c r="T59" s="77">
        <v>0.13407159951005582</v>
      </c>
      <c r="V59" s="79">
        <v>1.0233678027094726</v>
      </c>
      <c r="W59" s="79">
        <v>0.31716512890928822</v>
      </c>
      <c r="X59" s="79">
        <v>2.5319032701177893</v>
      </c>
      <c r="Y59" s="79">
        <v>0.17865827207180968</v>
      </c>
      <c r="Z59" s="79"/>
      <c r="AA59" s="79">
        <v>57.809735092816318</v>
      </c>
      <c r="AB59" s="79">
        <v>6.2707964937270457</v>
      </c>
      <c r="AC59" s="79">
        <v>46.896035886083062</v>
      </c>
      <c r="AD59" s="79">
        <v>50.059255263373039</v>
      </c>
      <c r="AE59" s="79">
        <v>3.5323229572430703</v>
      </c>
      <c r="AF59" s="79">
        <v>114.50889042986948</v>
      </c>
      <c r="AG59" s="79">
        <v>117.67210980715946</v>
      </c>
      <c r="AH59" s="79">
        <v>0.18640993263451847</v>
      </c>
      <c r="AI59" s="79">
        <v>3.5954366753648164</v>
      </c>
      <c r="AJ59" s="79">
        <v>6.7830224873952645</v>
      </c>
    </row>
    <row r="60" spans="1:36" s="72" customFormat="1" x14ac:dyDescent="0.15">
      <c r="B60" s="89">
        <v>21</v>
      </c>
      <c r="C60" s="90">
        <v>41074</v>
      </c>
      <c r="D60" s="92">
        <v>16</v>
      </c>
      <c r="F60" s="94">
        <v>500</v>
      </c>
      <c r="H60" s="76">
        <v>6.79</v>
      </c>
      <c r="I60" s="77">
        <v>23.322173302572171</v>
      </c>
      <c r="J60" s="77">
        <v>4.9226380334737989</v>
      </c>
      <c r="K60" s="77">
        <v>2.7444828034313096</v>
      </c>
      <c r="L60" s="77">
        <v>0.29210812896870525</v>
      </c>
      <c r="M60" s="77">
        <v>2.7543921606316473</v>
      </c>
      <c r="N60" s="77">
        <v>16.849356889708304</v>
      </c>
      <c r="O60" s="77">
        <v>3.1548298299695937E-2</v>
      </c>
      <c r="P60" s="77">
        <v>3.4947017380002007E-3</v>
      </c>
      <c r="Q60" s="77">
        <v>1.3004534360767834</v>
      </c>
      <c r="R60" s="77">
        <v>5.0724669349237937E-2</v>
      </c>
      <c r="S60" s="77">
        <v>0.55890952985173825</v>
      </c>
      <c r="T60" s="77">
        <v>0.11818722537795946</v>
      </c>
      <c r="V60" s="79">
        <v>1.5835755672446505</v>
      </c>
      <c r="W60" s="79">
        <v>0.28605710931368172</v>
      </c>
      <c r="X60" s="79">
        <v>2.8353856545817657</v>
      </c>
      <c r="Y60" s="79">
        <v>0.24792677446218858</v>
      </c>
      <c r="Z60" s="79"/>
      <c r="AA60" s="79">
        <v>66.634780864491916</v>
      </c>
      <c r="AB60" s="79">
        <v>4.2129176629408205</v>
      </c>
      <c r="AC60" s="79">
        <v>41.021983612281659</v>
      </c>
      <c r="AD60" s="79">
        <v>41.758257063059872</v>
      </c>
      <c r="AE60" s="79">
        <v>3.6513516121088156</v>
      </c>
      <c r="AF60" s="79">
        <v>115.52103375182321</v>
      </c>
      <c r="AG60" s="79">
        <v>116.25730720260142</v>
      </c>
      <c r="AH60" s="79">
        <v>0.15013133099023485</v>
      </c>
      <c r="AI60" s="79">
        <v>4.7377388188979275</v>
      </c>
      <c r="AJ60" s="79">
        <v>9.9141456278449613</v>
      </c>
    </row>
    <row r="61" spans="1:36" s="72" customFormat="1" x14ac:dyDescent="0.15">
      <c r="B61" s="89"/>
      <c r="C61" s="90">
        <v>41090</v>
      </c>
    </row>
    <row r="62" spans="1:36" x14ac:dyDescent="0.15">
      <c r="A62" s="69" t="s">
        <v>166</v>
      </c>
      <c r="B62" s="69"/>
      <c r="C62" s="69"/>
      <c r="D62" s="70"/>
      <c r="E62" s="70"/>
      <c r="F62" s="71" t="s">
        <v>167</v>
      </c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109"/>
    </row>
    <row r="63" spans="1:36" ht="12.6" thickBot="1" x14ac:dyDescent="0.2">
      <c r="A63" s="62"/>
      <c r="B63" s="62"/>
      <c r="C63" s="62"/>
      <c r="D63" s="63"/>
      <c r="E63" s="63"/>
      <c r="F63" s="63"/>
      <c r="G63" s="62"/>
      <c r="H63" s="64" t="s">
        <v>111</v>
      </c>
      <c r="I63" s="62" t="s">
        <v>112</v>
      </c>
      <c r="J63" s="62" t="s">
        <v>113</v>
      </c>
      <c r="K63" s="62" t="s">
        <v>114</v>
      </c>
      <c r="L63" s="62" t="s">
        <v>115</v>
      </c>
      <c r="M63" s="62" t="s">
        <v>116</v>
      </c>
      <c r="N63" s="62" t="s">
        <v>117</v>
      </c>
      <c r="O63" s="62" t="s">
        <v>118</v>
      </c>
      <c r="P63" s="62" t="s">
        <v>119</v>
      </c>
      <c r="Q63" s="62" t="s">
        <v>120</v>
      </c>
      <c r="R63" s="62" t="s">
        <v>121</v>
      </c>
      <c r="S63" s="62" t="s">
        <v>122</v>
      </c>
      <c r="T63" s="62" t="s">
        <v>123</v>
      </c>
      <c r="U63" s="62"/>
      <c r="V63" s="62" t="s">
        <v>107</v>
      </c>
      <c r="W63" s="62" t="s">
        <v>108</v>
      </c>
      <c r="X63" s="62" t="s">
        <v>109</v>
      </c>
      <c r="Y63" s="62" t="s">
        <v>110</v>
      </c>
      <c r="Z63" s="62"/>
      <c r="AA63" s="62" t="s">
        <v>124</v>
      </c>
      <c r="AB63" s="62" t="s">
        <v>125</v>
      </c>
      <c r="AC63" s="62" t="s">
        <v>126</v>
      </c>
      <c r="AD63" s="62" t="s">
        <v>127</v>
      </c>
      <c r="AE63" s="62" t="s">
        <v>128</v>
      </c>
      <c r="AF63" s="62" t="s">
        <v>129</v>
      </c>
      <c r="AG63" s="62" t="s">
        <v>130</v>
      </c>
      <c r="AH63" s="62" t="s">
        <v>131</v>
      </c>
      <c r="AI63" s="62" t="s">
        <v>132</v>
      </c>
      <c r="AJ63" s="62" t="s">
        <v>133</v>
      </c>
    </row>
    <row r="64" spans="1:36" x14ac:dyDescent="0.15">
      <c r="A64" s="65"/>
      <c r="B64" s="65"/>
      <c r="C64" s="65"/>
      <c r="D64" s="66"/>
      <c r="E64" s="66"/>
      <c r="F64" s="66"/>
      <c r="G64" s="65"/>
      <c r="H64" s="66" t="s">
        <v>136</v>
      </c>
      <c r="I64" s="65" t="s">
        <v>137</v>
      </c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 t="s">
        <v>134</v>
      </c>
      <c r="W64" s="65"/>
      <c r="X64" s="65" t="s">
        <v>135</v>
      </c>
      <c r="Y64" s="65"/>
      <c r="Z64" s="65"/>
      <c r="AA64" s="65" t="s">
        <v>138</v>
      </c>
      <c r="AB64" s="65"/>
      <c r="AC64" s="65" t="s">
        <v>139</v>
      </c>
      <c r="AD64" s="65" t="s">
        <v>135</v>
      </c>
      <c r="AE64" s="65"/>
      <c r="AF64" s="65"/>
      <c r="AG64" s="65"/>
      <c r="AH64" s="65"/>
      <c r="AI64" s="65"/>
      <c r="AJ64" s="65"/>
    </row>
    <row r="65" spans="1:36" x14ac:dyDescent="0.15">
      <c r="A65" s="65" t="s">
        <v>144</v>
      </c>
      <c r="B65" s="65"/>
      <c r="C65" s="66" t="s">
        <v>7</v>
      </c>
      <c r="D65" s="66" t="s">
        <v>145</v>
      </c>
      <c r="E65" s="66"/>
      <c r="F65" s="66" t="s">
        <v>146</v>
      </c>
      <c r="G65" s="65"/>
      <c r="H65" s="66" t="s">
        <v>9</v>
      </c>
      <c r="I65" s="66" t="s">
        <v>147</v>
      </c>
      <c r="J65" s="66" t="s">
        <v>148</v>
      </c>
      <c r="K65" s="66" t="s">
        <v>107</v>
      </c>
      <c r="L65" s="66" t="s">
        <v>13</v>
      </c>
      <c r="M65" s="66" t="s">
        <v>14</v>
      </c>
      <c r="N65" s="66" t="s">
        <v>15</v>
      </c>
      <c r="O65" s="66" t="s">
        <v>16</v>
      </c>
      <c r="P65" s="66" t="s">
        <v>17</v>
      </c>
      <c r="Q65" s="66" t="s">
        <v>18</v>
      </c>
      <c r="R65" s="66" t="s">
        <v>19</v>
      </c>
      <c r="S65" s="66" t="s">
        <v>149</v>
      </c>
      <c r="T65" s="66" t="s">
        <v>150</v>
      </c>
      <c r="U65" s="66"/>
      <c r="V65" s="65" t="s">
        <v>140</v>
      </c>
      <c r="W65" s="65" t="s">
        <v>141</v>
      </c>
      <c r="X65" s="65" t="s">
        <v>142</v>
      </c>
      <c r="Y65" s="65" t="s">
        <v>143</v>
      </c>
      <c r="Z65" s="65"/>
      <c r="AA65" s="65" t="s">
        <v>151</v>
      </c>
      <c r="AB65" s="65" t="s">
        <v>152</v>
      </c>
      <c r="AC65" s="65" t="s">
        <v>153</v>
      </c>
      <c r="AD65" s="65" t="s">
        <v>154</v>
      </c>
      <c r="AE65" s="65" t="s">
        <v>155</v>
      </c>
      <c r="AF65" s="65" t="s">
        <v>156</v>
      </c>
      <c r="AG65" s="65" t="s">
        <v>157</v>
      </c>
      <c r="AH65" s="65" t="s">
        <v>158</v>
      </c>
      <c r="AI65" s="65" t="s">
        <v>159</v>
      </c>
      <c r="AJ65" s="65" t="s">
        <v>160</v>
      </c>
    </row>
    <row r="66" spans="1:36" x14ac:dyDescent="0.15">
      <c r="A66" s="67"/>
      <c r="B66" s="67"/>
      <c r="C66" s="67"/>
      <c r="D66" s="68" t="s">
        <v>162</v>
      </c>
      <c r="E66" s="68"/>
      <c r="F66" s="68" t="s">
        <v>163</v>
      </c>
      <c r="G66" s="67"/>
      <c r="H66" s="67" t="s">
        <v>161</v>
      </c>
      <c r="I66" s="68" t="s">
        <v>40</v>
      </c>
      <c r="J66" s="68" t="s">
        <v>40</v>
      </c>
      <c r="K66" s="68" t="s">
        <v>40</v>
      </c>
      <c r="L66" s="68" t="s">
        <v>40</v>
      </c>
      <c r="M66" s="68" t="s">
        <v>40</v>
      </c>
      <c r="N66" s="68" t="s">
        <v>40</v>
      </c>
      <c r="O66" s="68" t="s">
        <v>40</v>
      </c>
      <c r="P66" s="68" t="s">
        <v>40</v>
      </c>
      <c r="Q66" s="68" t="s">
        <v>40</v>
      </c>
      <c r="R66" s="68" t="s">
        <v>40</v>
      </c>
      <c r="S66" s="68" t="s">
        <v>40</v>
      </c>
      <c r="T66" s="68" t="s">
        <v>40</v>
      </c>
      <c r="U66" s="68"/>
      <c r="V66" s="67" t="s">
        <v>161</v>
      </c>
      <c r="W66" s="67" t="s">
        <v>161</v>
      </c>
      <c r="X66" s="67" t="s">
        <v>161</v>
      </c>
      <c r="Y66" s="67" t="s">
        <v>161</v>
      </c>
      <c r="Z66" s="67"/>
      <c r="AA66" s="67" t="s">
        <v>40</v>
      </c>
      <c r="AB66" s="67" t="s">
        <v>40</v>
      </c>
      <c r="AC66" s="67" t="s">
        <v>40</v>
      </c>
      <c r="AD66" s="67" t="s">
        <v>40</v>
      </c>
      <c r="AE66" s="67" t="s">
        <v>40</v>
      </c>
      <c r="AF66" s="67" t="s">
        <v>40</v>
      </c>
      <c r="AG66" s="67" t="s">
        <v>40</v>
      </c>
      <c r="AH66" s="67"/>
      <c r="AI66" s="67"/>
      <c r="AJ66" s="67"/>
    </row>
    <row r="67" spans="1:36" x14ac:dyDescent="0.15">
      <c r="A67" s="69" t="s">
        <v>164</v>
      </c>
      <c r="B67" s="69"/>
      <c r="C67" s="69"/>
      <c r="D67" s="70"/>
      <c r="E67" s="70"/>
      <c r="F67" s="71" t="s">
        <v>165</v>
      </c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</row>
    <row r="68" spans="1:36" s="72" customFormat="1" x14ac:dyDescent="0.15">
      <c r="A68" s="91"/>
      <c r="B68" s="72">
        <v>1</v>
      </c>
      <c r="C68" s="73">
        <v>40754</v>
      </c>
      <c r="D68" s="74">
        <v>16</v>
      </c>
      <c r="E68" s="93"/>
      <c r="F68" s="94">
        <v>4810</v>
      </c>
      <c r="G68" s="91"/>
      <c r="H68" s="77">
        <v>20.035937500000003</v>
      </c>
      <c r="I68" s="77">
        <v>5.6396575485838731</v>
      </c>
      <c r="J68" s="77">
        <v>5.6975303123045293</v>
      </c>
      <c r="K68" s="77">
        <v>0.6196520086631101</v>
      </c>
      <c r="L68" s="77">
        <v>1.7954994756945661</v>
      </c>
      <c r="M68" s="77">
        <v>13.415087259563585</v>
      </c>
      <c r="N68" s="77">
        <v>22.27224913530226</v>
      </c>
      <c r="O68" s="77">
        <v>9.5957611863420084E-2</v>
      </c>
      <c r="P68" s="77">
        <v>0.11123574105359946</v>
      </c>
      <c r="Q68" s="77">
        <v>1.0907522449568254</v>
      </c>
      <c r="R68" s="77">
        <v>0.21638463092224688</v>
      </c>
      <c r="S68" s="77">
        <v>0.70138197219064413</v>
      </c>
      <c r="T68" s="77">
        <v>0.49507027613961962</v>
      </c>
      <c r="U68" s="96"/>
      <c r="V68" s="79">
        <v>1.1299582616482973</v>
      </c>
      <c r="W68" s="79">
        <v>3.4980241834732659</v>
      </c>
      <c r="X68" s="79">
        <v>10.706453350529891</v>
      </c>
      <c r="Y68" s="79">
        <v>4.4968144095373876</v>
      </c>
      <c r="Z68" s="79"/>
      <c r="AA68" s="79">
        <v>16.113307281668209</v>
      </c>
      <c r="AB68" s="79">
        <v>17.458749726451607</v>
      </c>
      <c r="AC68" s="79">
        <v>47.479419269204413</v>
      </c>
      <c r="AD68" s="79">
        <v>53.436248493637436</v>
      </c>
      <c r="AE68" s="79">
        <v>22.443743446182076</v>
      </c>
      <c r="AF68" s="79">
        <v>103.4952197235063</v>
      </c>
      <c r="AG68" s="79">
        <v>109.45204894793932</v>
      </c>
      <c r="AH68" s="79">
        <v>0.48619210860437934</v>
      </c>
      <c r="AI68" s="79">
        <v>0.98984248252340623</v>
      </c>
      <c r="AJ68" s="79">
        <v>10.618218582948261</v>
      </c>
    </row>
    <row r="69" spans="1:36" s="72" customFormat="1" x14ac:dyDescent="0.15">
      <c r="B69" s="72">
        <v>2</v>
      </c>
      <c r="C69" s="73">
        <v>40770</v>
      </c>
      <c r="D69" s="74">
        <v>16</v>
      </c>
      <c r="F69" s="94">
        <v>4810</v>
      </c>
      <c r="H69" s="77">
        <v>32.192187500000003</v>
      </c>
      <c r="I69" s="77">
        <v>5.2390625724060413</v>
      </c>
      <c r="J69" s="77">
        <v>5.6922787703918569</v>
      </c>
      <c r="K69" s="77">
        <v>0.60765341494833336</v>
      </c>
      <c r="L69" s="77">
        <v>1.9588185308143586</v>
      </c>
      <c r="M69" s="77">
        <v>13.850831685672162</v>
      </c>
      <c r="N69" s="77">
        <v>21.776026181691034</v>
      </c>
      <c r="O69" s="77">
        <v>0.10459396260616903</v>
      </c>
      <c r="P69" s="77">
        <v>0.12502836381048632</v>
      </c>
      <c r="Q69" s="77">
        <v>1.1972558183109876</v>
      </c>
      <c r="R69" s="77">
        <v>0.25047327048380263</v>
      </c>
      <c r="S69" s="77">
        <v>0.73970202095755488</v>
      </c>
      <c r="T69" s="77">
        <v>0.54594216678446494</v>
      </c>
      <c r="V69" s="79">
        <v>1.6865688465512763</v>
      </c>
      <c r="W69" s="79">
        <v>5.525471422831659</v>
      </c>
      <c r="X69" s="79">
        <v>16.737214778367044</v>
      </c>
      <c r="Y69" s="79">
        <v>7.8823316778062971</v>
      </c>
      <c r="Z69" s="79"/>
      <c r="AA69" s="79">
        <v>14.968750206874406</v>
      </c>
      <c r="AB69" s="79">
        <v>17.164013544688935</v>
      </c>
      <c r="AC69" s="79">
        <v>47.435656419932144</v>
      </c>
      <c r="AD69" s="79">
        <v>51.991542290709631</v>
      </c>
      <c r="AE69" s="79">
        <v>24.485231635179481</v>
      </c>
      <c r="AF69" s="79">
        <v>104.05365180667496</v>
      </c>
      <c r="AG69" s="79">
        <v>108.60953767745244</v>
      </c>
      <c r="AH69" s="79">
        <v>0.49126618863579691</v>
      </c>
      <c r="AI69" s="79">
        <v>0.92038053365495731</v>
      </c>
      <c r="AJ69" s="79">
        <v>10.058759676890404</v>
      </c>
    </row>
    <row r="70" spans="1:36" s="72" customFormat="1" x14ac:dyDescent="0.15">
      <c r="B70" s="72">
        <v>3</v>
      </c>
      <c r="C70" s="73">
        <v>40786</v>
      </c>
      <c r="D70" s="74">
        <v>16</v>
      </c>
      <c r="F70" s="94">
        <v>4810</v>
      </c>
      <c r="H70" s="77">
        <v>29.729687499999997</v>
      </c>
      <c r="I70" s="77">
        <v>5.0028372119176003</v>
      </c>
      <c r="J70" s="77">
        <v>5.8690072673813694</v>
      </c>
      <c r="K70" s="77">
        <v>0.56966508458098497</v>
      </c>
      <c r="L70" s="77">
        <v>1.9766824318575449</v>
      </c>
      <c r="M70" s="77">
        <v>13.361389360604312</v>
      </c>
      <c r="N70" s="77">
        <v>22.67984900565656</v>
      </c>
      <c r="O70" s="77">
        <v>0.10609853815603928</v>
      </c>
      <c r="P70" s="77">
        <v>0.12576705864330845</v>
      </c>
      <c r="Q70" s="77">
        <v>1.2150550606261088</v>
      </c>
      <c r="R70" s="77">
        <v>0.25483142922833263</v>
      </c>
      <c r="S70" s="77">
        <v>0.73945779115123478</v>
      </c>
      <c r="T70" s="77">
        <v>0.54540374026606597</v>
      </c>
      <c r="V70" s="79">
        <v>1.4873278692368153</v>
      </c>
      <c r="W70" s="79">
        <v>4.7099926532383964</v>
      </c>
      <c r="X70" s="79">
        <v>16.122043699810572</v>
      </c>
      <c r="Y70" s="79">
        <v>7.3457688732331059</v>
      </c>
      <c r="Z70" s="79"/>
      <c r="AA70" s="79">
        <v>14.293820605478858</v>
      </c>
      <c r="AB70" s="79">
        <v>15.842725064763622</v>
      </c>
      <c r="AC70" s="79">
        <v>48.908393894844743</v>
      </c>
      <c r="AD70" s="79">
        <v>54.228769474319471</v>
      </c>
      <c r="AE70" s="79">
        <v>24.70853039821931</v>
      </c>
      <c r="AF70" s="79">
        <v>103.75346996330653</v>
      </c>
      <c r="AG70" s="79">
        <v>109.07384554278126</v>
      </c>
      <c r="AH70" s="79">
        <v>0.43474126291010895</v>
      </c>
      <c r="AI70" s="79">
        <v>0.8524162578094342</v>
      </c>
      <c r="AJ70" s="79">
        <v>10.245745389498442</v>
      </c>
    </row>
    <row r="71" spans="1:36" s="72" customFormat="1" x14ac:dyDescent="0.15">
      <c r="B71" s="72">
        <v>4</v>
      </c>
      <c r="C71" s="73">
        <v>40802</v>
      </c>
      <c r="D71" s="74">
        <v>16</v>
      </c>
      <c r="F71" s="94">
        <v>4810</v>
      </c>
      <c r="H71" s="77">
        <v>29.337499999999999</v>
      </c>
      <c r="I71" s="77">
        <v>5.0119397539482726</v>
      </c>
      <c r="J71" s="77">
        <v>5.887797724241624</v>
      </c>
      <c r="K71" s="77">
        <v>0.57865472159256903</v>
      </c>
      <c r="L71" s="77">
        <v>2.0603497501271955</v>
      </c>
      <c r="M71" s="77">
        <v>13.722012347428533</v>
      </c>
      <c r="N71" s="77">
        <v>21.60541205476305</v>
      </c>
      <c r="O71" s="77">
        <v>0.10764121221352135</v>
      </c>
      <c r="P71" s="77">
        <v>0.12069882968172013</v>
      </c>
      <c r="Q71" s="77">
        <v>1.2132835985008432</v>
      </c>
      <c r="R71" s="77">
        <v>0.24403743493638522</v>
      </c>
      <c r="S71" s="77">
        <v>0.74190731421601508</v>
      </c>
      <c r="T71" s="77">
        <v>0.57707083012014271</v>
      </c>
      <c r="V71" s="79">
        <v>1.4703778253145743</v>
      </c>
      <c r="W71" s="79">
        <v>4.7003013678236405</v>
      </c>
      <c r="X71" s="79">
        <v>15.090650518985818</v>
      </c>
      <c r="Y71" s="79">
        <v>7.5556888492945742</v>
      </c>
      <c r="Z71" s="79"/>
      <c r="AA71" s="79">
        <v>14.319827868423637</v>
      </c>
      <c r="AB71" s="79">
        <v>16.021478884784461</v>
      </c>
      <c r="AC71" s="79">
        <v>49.064981035346868</v>
      </c>
      <c r="AD71" s="79">
        <v>51.438092949248627</v>
      </c>
      <c r="AE71" s="79">
        <v>25.754371876589943</v>
      </c>
      <c r="AF71" s="79">
        <v>105.16065966514491</v>
      </c>
      <c r="AG71" s="79">
        <v>107.53377157904667</v>
      </c>
      <c r="AH71" s="79">
        <v>0.46349864601734647</v>
      </c>
      <c r="AI71" s="79">
        <v>0.85124183755715455</v>
      </c>
      <c r="AJ71" s="79">
        <v>10.104925835877037</v>
      </c>
    </row>
    <row r="72" spans="1:36" s="72" customFormat="1" x14ac:dyDescent="0.15">
      <c r="B72" s="72">
        <v>5</v>
      </c>
      <c r="C72" s="73">
        <v>40818</v>
      </c>
      <c r="D72" s="74">
        <v>16</v>
      </c>
      <c r="F72" s="94">
        <v>4810</v>
      </c>
      <c r="H72" s="77">
        <v>22.390625</v>
      </c>
      <c r="I72" s="77">
        <v>5.425334301245516</v>
      </c>
      <c r="J72" s="77">
        <v>5.3373563565304236</v>
      </c>
      <c r="K72" s="77">
        <v>0.62662060191269831</v>
      </c>
      <c r="L72" s="77">
        <v>2.1318576250029593</v>
      </c>
      <c r="M72" s="77">
        <v>14.48835881308427</v>
      </c>
      <c r="N72" s="77">
        <v>20.92130516587936</v>
      </c>
      <c r="O72" s="77">
        <v>0.11138194827892592</v>
      </c>
      <c r="P72" s="77">
        <v>0.13037254169593385</v>
      </c>
      <c r="Q72" s="77">
        <v>1.2777708709836513</v>
      </c>
      <c r="R72" s="77">
        <v>0.2376066026903095</v>
      </c>
      <c r="S72" s="77">
        <v>0.79226669947461048</v>
      </c>
      <c r="T72" s="77">
        <v>0.57890698425072051</v>
      </c>
      <c r="V72" s="79">
        <v>1.2147662583882537</v>
      </c>
      <c r="W72" s="79">
        <v>3.867705907154158</v>
      </c>
      <c r="X72" s="79">
        <v>11.114357154058791</v>
      </c>
      <c r="Y72" s="79">
        <v>5.9667030793539855</v>
      </c>
      <c r="Z72" s="79"/>
      <c r="AA72" s="79">
        <v>15.500955146415761</v>
      </c>
      <c r="AB72" s="79">
        <v>17.273773765377957</v>
      </c>
      <c r="AC72" s="79">
        <v>44.477969637753525</v>
      </c>
      <c r="AD72" s="79">
        <v>49.638440883444702</v>
      </c>
      <c r="AE72" s="79">
        <v>26.648220312536992</v>
      </c>
      <c r="AF72" s="79">
        <v>103.90091886208423</v>
      </c>
      <c r="AG72" s="79">
        <v>109.06139010777541</v>
      </c>
      <c r="AH72" s="79">
        <v>0.51784504159892875</v>
      </c>
      <c r="AI72" s="79">
        <v>1.0164834309044117</v>
      </c>
      <c r="AJ72" s="79">
        <v>10.101098919291962</v>
      </c>
    </row>
    <row r="73" spans="1:36" s="72" customFormat="1" x14ac:dyDescent="0.15">
      <c r="B73" s="72">
        <v>6</v>
      </c>
      <c r="C73" s="73">
        <v>40834</v>
      </c>
      <c r="D73" s="74">
        <v>16</v>
      </c>
      <c r="F73" s="94">
        <v>4810</v>
      </c>
      <c r="H73" s="77">
        <v>22.1</v>
      </c>
      <c r="I73" s="77">
        <v>5.2087188172140424</v>
      </c>
      <c r="J73" s="77">
        <v>5.8687259326074388</v>
      </c>
      <c r="K73" s="77">
        <v>0.59763290844817285</v>
      </c>
      <c r="L73" s="77">
        <v>1.9971992966942105</v>
      </c>
      <c r="M73" s="77">
        <v>12.981716681064889</v>
      </c>
      <c r="N73" s="77">
        <v>21.21093165482451</v>
      </c>
      <c r="O73" s="77">
        <v>0.10368045294293915</v>
      </c>
      <c r="P73" s="77">
        <v>0.11927698882607932</v>
      </c>
      <c r="Q73" s="77">
        <v>1.164437101870498</v>
      </c>
      <c r="R73" s="77">
        <v>0.21844176740696139</v>
      </c>
      <c r="S73" s="77">
        <v>0.72167727309367646</v>
      </c>
      <c r="T73" s="77">
        <v>0.55267580496815261</v>
      </c>
      <c r="V73" s="79">
        <v>1.1511268586043035</v>
      </c>
      <c r="W73" s="79">
        <v>3.2626469138110137</v>
      </c>
      <c r="X73" s="79">
        <v>11.167313433578766</v>
      </c>
      <c r="Y73" s="79">
        <v>5.5172630571177566</v>
      </c>
      <c r="Z73" s="79"/>
      <c r="AA73" s="79">
        <v>14.882053763468694</v>
      </c>
      <c r="AB73" s="79">
        <v>14.763108207289653</v>
      </c>
      <c r="AC73" s="79">
        <v>48.906049438395321</v>
      </c>
      <c r="AD73" s="79">
        <v>50.530830016193512</v>
      </c>
      <c r="AE73" s="79">
        <v>24.964991208677631</v>
      </c>
      <c r="AF73" s="79">
        <v>103.5162026178313</v>
      </c>
      <c r="AG73" s="79">
        <v>105.14098319562949</v>
      </c>
      <c r="AH73" s="79">
        <v>0.43476252053869152</v>
      </c>
      <c r="AI73" s="79">
        <v>0.88753826248278056</v>
      </c>
      <c r="AJ73" s="79">
        <v>10.168179386008555</v>
      </c>
    </row>
    <row r="74" spans="1:36" s="72" customFormat="1" x14ac:dyDescent="0.15">
      <c r="B74" s="72">
        <v>7</v>
      </c>
      <c r="C74" s="73">
        <v>40850</v>
      </c>
      <c r="D74" s="74">
        <v>16</v>
      </c>
      <c r="F74" s="94">
        <v>4810</v>
      </c>
      <c r="H74" s="77">
        <v>27.625</v>
      </c>
      <c r="I74" s="77">
        <v>5.2087956795340906</v>
      </c>
      <c r="J74" s="77">
        <v>4.5063498949031908</v>
      </c>
      <c r="K74" s="77">
        <v>0.57664074230255591</v>
      </c>
      <c r="L74" s="77">
        <v>2.6017879628196536</v>
      </c>
      <c r="M74" s="77">
        <v>16.920245781243612</v>
      </c>
      <c r="N74" s="77">
        <v>17.293879615460018</v>
      </c>
      <c r="O74" s="77">
        <v>0.13158329143272074</v>
      </c>
      <c r="P74" s="77">
        <v>0.12858796572873443</v>
      </c>
      <c r="Q74" s="77">
        <v>1.470968232134551</v>
      </c>
      <c r="R74" s="77">
        <v>0.21142266032840806</v>
      </c>
      <c r="S74" s="77">
        <v>0.85457877644213898</v>
      </c>
      <c r="T74" s="77">
        <v>0.71669333571693827</v>
      </c>
      <c r="V74" s="79">
        <v>1.4389298064712925</v>
      </c>
      <c r="W74" s="79">
        <v>5.3186728187894632</v>
      </c>
      <c r="X74" s="79">
        <v>11.045155703515913</v>
      </c>
      <c r="Y74" s="79">
        <v>8.984299059111617</v>
      </c>
      <c r="Z74" s="79"/>
      <c r="AA74" s="79">
        <v>14.882273370097403</v>
      </c>
      <c r="AB74" s="79">
        <v>19.253114276160954</v>
      </c>
      <c r="AC74" s="79">
        <v>37.55291579085992</v>
      </c>
      <c r="AD74" s="79">
        <v>39.982464085125478</v>
      </c>
      <c r="AE74" s="79">
        <v>32.522349535245667</v>
      </c>
      <c r="AF74" s="79">
        <v>104.21065297236395</v>
      </c>
      <c r="AG74" s="79">
        <v>106.6402012666295</v>
      </c>
      <c r="AH74" s="79">
        <v>0.71657583714349615</v>
      </c>
      <c r="AI74" s="79">
        <v>1.1558791041559791</v>
      </c>
      <c r="AJ74" s="79">
        <v>10.538499705248519</v>
      </c>
    </row>
    <row r="75" spans="1:36" s="72" customFormat="1" x14ac:dyDescent="0.15">
      <c r="B75" s="72">
        <v>8</v>
      </c>
      <c r="C75" s="73">
        <v>40866</v>
      </c>
      <c r="D75" s="74">
        <v>16</v>
      </c>
      <c r="F75" s="94">
        <v>4810</v>
      </c>
      <c r="H75" s="77">
        <v>35.401562499999997</v>
      </c>
      <c r="I75" s="77">
        <v>5.0353103404402786</v>
      </c>
      <c r="J75" s="77">
        <v>4.628888531327779</v>
      </c>
      <c r="K75" s="77">
        <v>0.58063315940132842</v>
      </c>
      <c r="L75" s="77">
        <v>2.5346468638975899</v>
      </c>
      <c r="M75" s="77">
        <v>16.433454215537491</v>
      </c>
      <c r="N75" s="77">
        <v>17.00651638929925</v>
      </c>
      <c r="O75" s="77">
        <v>0.1268059310115815</v>
      </c>
      <c r="P75" s="77">
        <v>0.12783826129809023</v>
      </c>
      <c r="Q75" s="77">
        <v>1.4017095226053478</v>
      </c>
      <c r="R75" s="77">
        <v>0.21276235545719477</v>
      </c>
      <c r="S75" s="77">
        <v>0.81704870734677182</v>
      </c>
      <c r="T75" s="77">
        <v>0.7028963000925591</v>
      </c>
      <c r="V75" s="79">
        <v>1.7825785372399279</v>
      </c>
      <c r="W75" s="79">
        <v>6.5974028511529577</v>
      </c>
      <c r="X75" s="79">
        <v>13.92980057948005</v>
      </c>
      <c r="Y75" s="79">
        <v>11.216307420962439</v>
      </c>
      <c r="Z75" s="79"/>
      <c r="AA75" s="79">
        <v>14.386600972686511</v>
      </c>
      <c r="AB75" s="79">
        <v>18.635908658418561</v>
      </c>
      <c r="AC75" s="79">
        <v>38.574071094398157</v>
      </c>
      <c r="AD75" s="79">
        <v>39.347982393376142</v>
      </c>
      <c r="AE75" s="79">
        <v>31.683085798719873</v>
      </c>
      <c r="AF75" s="79">
        <v>103.2796665242231</v>
      </c>
      <c r="AG75" s="79">
        <v>104.0535778232011</v>
      </c>
      <c r="AH75" s="79">
        <v>0.70478853667574304</v>
      </c>
      <c r="AI75" s="79">
        <v>1.0878011657359827</v>
      </c>
      <c r="AJ75" s="79">
        <v>10.117453051718041</v>
      </c>
    </row>
    <row r="76" spans="1:36" s="72" customFormat="1" x14ac:dyDescent="0.15">
      <c r="B76" s="72">
        <v>9</v>
      </c>
      <c r="C76" s="73">
        <v>40882</v>
      </c>
      <c r="D76" s="74">
        <v>16</v>
      </c>
      <c r="F76" s="94">
        <v>4810</v>
      </c>
      <c r="H76" s="77">
        <v>15.528125000000001</v>
      </c>
      <c r="I76" s="77">
        <v>5.4738112382847399</v>
      </c>
      <c r="J76" s="77">
        <v>4.7899274617307617</v>
      </c>
      <c r="K76" s="77">
        <v>0.63459349837967161</v>
      </c>
      <c r="L76" s="77">
        <v>2.5583029734881251</v>
      </c>
      <c r="M76" s="77">
        <v>15.381589746054111</v>
      </c>
      <c r="N76" s="77">
        <v>17.931156118812357</v>
      </c>
      <c r="O76" s="77">
        <v>0.13013256346309299</v>
      </c>
      <c r="P76" s="77">
        <v>0.13397902701917708</v>
      </c>
      <c r="Q76" s="77">
        <v>1.446595015494504</v>
      </c>
      <c r="R76" s="77">
        <v>0.23244689207190941</v>
      </c>
      <c r="S76" s="77">
        <v>0.83099607356823468</v>
      </c>
      <c r="T76" s="77">
        <v>0.70941118211297893</v>
      </c>
      <c r="V76" s="79">
        <v>0.84998025134490229</v>
      </c>
      <c r="W76" s="79">
        <v>2.4716527412058866</v>
      </c>
      <c r="X76" s="79">
        <v>6.4643602356833876</v>
      </c>
      <c r="Y76" s="79">
        <v>4.9657060450244117</v>
      </c>
      <c r="Z76" s="79"/>
      <c r="AA76" s="79">
        <v>15.639460680813544</v>
      </c>
      <c r="AB76" s="79">
        <v>15.917264584139337</v>
      </c>
      <c r="AC76" s="79">
        <v>39.916062181089679</v>
      </c>
      <c r="AD76" s="79">
        <v>41.630011580170738</v>
      </c>
      <c r="AE76" s="79">
        <v>31.978787168601563</v>
      </c>
      <c r="AF76" s="79">
        <v>103.45157461464413</v>
      </c>
      <c r="AG76" s="79">
        <v>105.16552401372519</v>
      </c>
      <c r="AH76" s="79">
        <v>0.56897427437762393</v>
      </c>
      <c r="AI76" s="79">
        <v>1.1427753931594755</v>
      </c>
      <c r="AJ76" s="79">
        <v>10.063313172350597</v>
      </c>
    </row>
    <row r="77" spans="1:36" s="72" customFormat="1" x14ac:dyDescent="0.15">
      <c r="B77" s="72">
        <v>10</v>
      </c>
      <c r="C77" s="73">
        <v>40898</v>
      </c>
      <c r="D77" s="74">
        <v>16</v>
      </c>
      <c r="F77" s="94">
        <v>4810</v>
      </c>
      <c r="H77" s="77">
        <v>6.2562500000000014</v>
      </c>
      <c r="I77" s="77">
        <v>5.7186921646797284</v>
      </c>
      <c r="J77" s="77">
        <v>6.4742600566281254</v>
      </c>
      <c r="K77" s="77">
        <v>0.65757300742528191</v>
      </c>
      <c r="L77" s="77">
        <v>1.8229773213375269</v>
      </c>
      <c r="M77" s="77">
        <v>10.834274554318464</v>
      </c>
      <c r="N77" s="77">
        <v>22.593068486377565</v>
      </c>
      <c r="O77" s="77">
        <v>9.542920792555E-2</v>
      </c>
      <c r="P77" s="77">
        <v>0.10685330510120797</v>
      </c>
      <c r="Q77" s="77">
        <v>1.0798748802233067</v>
      </c>
      <c r="R77" s="77">
        <v>0.22576954477253944</v>
      </c>
      <c r="S77" s="77">
        <v>0.66297508065382793</v>
      </c>
      <c r="T77" s="77">
        <v>0.54631612893350268</v>
      </c>
      <c r="V77" s="79">
        <v>0.35777567855277559</v>
      </c>
      <c r="W77" s="79">
        <v>0.69064377111892006</v>
      </c>
      <c r="X77" s="79">
        <v>3.3911345946147677</v>
      </c>
      <c r="Y77" s="79">
        <v>1.4256252333272383</v>
      </c>
      <c r="Z77" s="79"/>
      <c r="AA77" s="79">
        <v>16.33912047051351</v>
      </c>
      <c r="AB77" s="79">
        <v>11.039261076825893</v>
      </c>
      <c r="AC77" s="79">
        <v>53.95216713856771</v>
      </c>
      <c r="AD77" s="79">
        <v>54.203949564272001</v>
      </c>
      <c r="AE77" s="79">
        <v>22.787216516719084</v>
      </c>
      <c r="AF77" s="79">
        <v>104.11776520262619</v>
      </c>
      <c r="AG77" s="79">
        <v>104.36954762833049</v>
      </c>
      <c r="AH77" s="79">
        <v>0.3030678017482093</v>
      </c>
      <c r="AI77" s="79">
        <v>0.88329664157143761</v>
      </c>
      <c r="AJ77" s="79">
        <v>10.146109177417506</v>
      </c>
    </row>
    <row r="78" spans="1:36" s="72" customFormat="1" x14ac:dyDescent="0.15">
      <c r="B78" s="72">
        <v>11</v>
      </c>
      <c r="C78" s="73">
        <v>40914</v>
      </c>
      <c r="D78" s="74">
        <v>16</v>
      </c>
      <c r="F78" s="94">
        <v>4810</v>
      </c>
      <c r="H78" s="77">
        <v>47.615625000000001</v>
      </c>
      <c r="I78" s="77">
        <v>4.6151530031867694</v>
      </c>
      <c r="J78" s="77">
        <v>7.8852556233059143</v>
      </c>
      <c r="K78" s="77">
        <v>0.58261656688206576</v>
      </c>
      <c r="L78" s="77">
        <v>0.99066341366687638</v>
      </c>
      <c r="M78" s="77">
        <v>7.8779521375920858</v>
      </c>
      <c r="N78" s="77">
        <v>28.057617262657057</v>
      </c>
      <c r="O78" s="77">
        <v>5.1642665665399975E-2</v>
      </c>
      <c r="P78" s="77">
        <v>5.1770714929142543E-2</v>
      </c>
      <c r="Q78" s="77">
        <v>0.55552819974158452</v>
      </c>
      <c r="R78" s="77">
        <v>0.10324194654666574</v>
      </c>
      <c r="S78" s="77">
        <v>0.47622615821839231</v>
      </c>
      <c r="T78" s="77">
        <v>0.28061324224360346</v>
      </c>
      <c r="V78" s="79">
        <v>2.1975339471736501</v>
      </c>
      <c r="W78" s="79">
        <v>5.1309263457049719</v>
      </c>
      <c r="X78" s="79">
        <v>32.809886329225357</v>
      </c>
      <c r="Y78" s="79">
        <v>5.8963822007977331</v>
      </c>
      <c r="Z78" s="79"/>
      <c r="AA78" s="79">
        <v>13.186151437676484</v>
      </c>
      <c r="AB78" s="79">
        <v>10.775719830843284</v>
      </c>
      <c r="AC78" s="79">
        <v>65.710463527549294</v>
      </c>
      <c r="AD78" s="79">
        <v>68.905713889559053</v>
      </c>
      <c r="AE78" s="79">
        <v>12.383292670835955</v>
      </c>
      <c r="AF78" s="79">
        <v>102.05562746690502</v>
      </c>
      <c r="AG78" s="79">
        <v>105.25087782891478</v>
      </c>
      <c r="AH78" s="79">
        <v>0.23271360910689384</v>
      </c>
      <c r="AI78" s="79">
        <v>0.58528895240200907</v>
      </c>
      <c r="AJ78" s="79">
        <v>9.2416616286753701</v>
      </c>
    </row>
    <row r="79" spans="1:36" s="72" customFormat="1" x14ac:dyDescent="0.15">
      <c r="B79" s="72">
        <v>12</v>
      </c>
      <c r="C79" s="73">
        <v>40930</v>
      </c>
      <c r="D79" s="74">
        <v>16</v>
      </c>
      <c r="F79" s="94">
        <v>4810</v>
      </c>
      <c r="H79" s="77">
        <v>44.3359375</v>
      </c>
      <c r="I79" s="77">
        <v>5.2473057306688302</v>
      </c>
      <c r="J79" s="77">
        <v>6.674479026836825</v>
      </c>
      <c r="K79" s="77">
        <v>0.61459013042546273</v>
      </c>
      <c r="L79" s="77">
        <v>1.5324000864735696</v>
      </c>
      <c r="M79" s="77">
        <v>11.418591413977486</v>
      </c>
      <c r="N79" s="77">
        <v>24.446707553138161</v>
      </c>
      <c r="O79" s="77">
        <v>8.1632404909909168E-2</v>
      </c>
      <c r="P79" s="77">
        <v>8.8070831132734284E-2</v>
      </c>
      <c r="Q79" s="77">
        <v>0.90815682052967384</v>
      </c>
      <c r="R79" s="77">
        <v>0.1714075805058424</v>
      </c>
      <c r="S79" s="77">
        <v>0.64654684524645467</v>
      </c>
      <c r="T79" s="77">
        <v>0.43669125346204074</v>
      </c>
      <c r="V79" s="79">
        <v>2.326442189183251</v>
      </c>
      <c r="W79" s="79">
        <v>6.5735473492499912</v>
      </c>
      <c r="X79" s="79">
        <v>26.247437523181699</v>
      </c>
      <c r="Y79" s="79">
        <v>8.4925493073608465</v>
      </c>
      <c r="Z79" s="79"/>
      <c r="AA79" s="79">
        <v>14.99230208762523</v>
      </c>
      <c r="AB79" s="79">
        <v>14.826679483770906</v>
      </c>
      <c r="AC79" s="79">
        <v>55.620658556973545</v>
      </c>
      <c r="AD79" s="79">
        <v>59.201268774753444</v>
      </c>
      <c r="AE79" s="79">
        <v>19.155001080919622</v>
      </c>
      <c r="AF79" s="79">
        <v>104.59464120928931</v>
      </c>
      <c r="AG79" s="79">
        <v>108.1752514270692</v>
      </c>
      <c r="AH79" s="79">
        <v>0.37268645745600809</v>
      </c>
      <c r="AI79" s="79">
        <v>0.78617457775661603</v>
      </c>
      <c r="AJ79" s="79">
        <v>9.9608769856787642</v>
      </c>
    </row>
    <row r="80" spans="1:36" s="72" customFormat="1" x14ac:dyDescent="0.15">
      <c r="B80" s="72">
        <v>13</v>
      </c>
      <c r="C80" s="73">
        <v>40946</v>
      </c>
      <c r="D80" s="74">
        <v>16</v>
      </c>
      <c r="F80" s="94">
        <v>4810</v>
      </c>
      <c r="H80" s="77">
        <v>84.365624999999994</v>
      </c>
      <c r="I80" s="77">
        <v>5.123046601067843</v>
      </c>
      <c r="J80" s="77">
        <v>7.1031632053551697</v>
      </c>
      <c r="K80" s="77">
        <v>0.62255751732237397</v>
      </c>
      <c r="L80" s="77">
        <v>1.143331883418085</v>
      </c>
      <c r="M80" s="77">
        <v>10.387346746183638</v>
      </c>
      <c r="N80" s="77">
        <v>25.857050716271836</v>
      </c>
      <c r="O80" s="77">
        <v>6.2371226203880373E-2</v>
      </c>
      <c r="P80" s="77">
        <v>5.2986501695906824E-2</v>
      </c>
      <c r="Q80" s="77">
        <v>0.67736536705344852</v>
      </c>
      <c r="R80" s="77">
        <v>9.6000174658687834E-2</v>
      </c>
      <c r="S80" s="77">
        <v>0.53801424831922717</v>
      </c>
      <c r="T80" s="77">
        <v>0.33868652533549815</v>
      </c>
      <c r="V80" s="79">
        <v>4.322090284032142</v>
      </c>
      <c r="W80" s="79">
        <v>13.11477484327632</v>
      </c>
      <c r="X80" s="79">
        <v>53.330432246786849</v>
      </c>
      <c r="Y80" s="79">
        <v>12.057238615874233</v>
      </c>
      <c r="Z80" s="79"/>
      <c r="AA80" s="79">
        <v>14.637276003050982</v>
      </c>
      <c r="AB80" s="79">
        <v>15.545164091745091</v>
      </c>
      <c r="AC80" s="79">
        <v>59.193026711293079</v>
      </c>
      <c r="AD80" s="79">
        <v>63.213461936406986</v>
      </c>
      <c r="AE80" s="79">
        <v>14.291648542726062</v>
      </c>
      <c r="AF80" s="79">
        <v>103.66711534881522</v>
      </c>
      <c r="AG80" s="79">
        <v>107.68755057392913</v>
      </c>
      <c r="AH80" s="79">
        <v>0.36594554311242339</v>
      </c>
      <c r="AI80" s="79">
        <v>0.72123453353929834</v>
      </c>
      <c r="AJ80" s="79">
        <v>9.6005389621708694</v>
      </c>
    </row>
    <row r="81" spans="1:41" s="72" customFormat="1" x14ac:dyDescent="0.15">
      <c r="B81" s="72">
        <v>14</v>
      </c>
      <c r="C81" s="73">
        <v>40962</v>
      </c>
      <c r="D81" s="74">
        <v>16</v>
      </c>
      <c r="F81" s="94">
        <v>4810</v>
      </c>
      <c r="H81" s="77">
        <v>8.6999999999999993</v>
      </c>
      <c r="I81" s="77">
        <v>5.4652656816025864</v>
      </c>
      <c r="J81" s="77">
        <v>6.2643819955854454</v>
      </c>
      <c r="K81" s="77">
        <v>0.65950812134425607</v>
      </c>
      <c r="L81" s="77">
        <v>1.6560653058439911</v>
      </c>
      <c r="M81" s="77">
        <v>13.236256467330527</v>
      </c>
      <c r="N81" s="77">
        <v>23.231596252828822</v>
      </c>
      <c r="O81" s="77">
        <v>8.9024000979815818E-2</v>
      </c>
      <c r="P81" s="77">
        <v>6.895492329720454E-2</v>
      </c>
      <c r="Q81" s="77">
        <v>0.95782525085272818</v>
      </c>
      <c r="R81" s="77">
        <v>0.16779768469928535</v>
      </c>
      <c r="S81" s="77">
        <v>0.63797919699821359</v>
      </c>
      <c r="T81" s="77">
        <v>0.48897176303073331</v>
      </c>
      <c r="V81" s="79">
        <v>0.47547811429942499</v>
      </c>
      <c r="W81" s="79">
        <v>1.5811407397366433</v>
      </c>
      <c r="X81" s="79">
        <v>4.8727750829797349</v>
      </c>
      <c r="Y81" s="79">
        <v>1.8009710201053402</v>
      </c>
      <c r="Z81" s="79"/>
      <c r="AA81" s="79">
        <v>15.615044804578819</v>
      </c>
      <c r="AB81" s="79">
        <v>18.174031491225787</v>
      </c>
      <c r="AC81" s="79">
        <v>52.203183296545376</v>
      </c>
      <c r="AD81" s="79">
        <v>56.008908999767073</v>
      </c>
      <c r="AE81" s="79">
        <v>20.700816323049889</v>
      </c>
      <c r="AF81" s="79">
        <v>106.69307591539987</v>
      </c>
      <c r="AG81" s="79">
        <v>110.49880161862157</v>
      </c>
      <c r="AH81" s="79">
        <v>0.48286406934294085</v>
      </c>
      <c r="AI81" s="79">
        <v>0.8724349322014523</v>
      </c>
      <c r="AJ81" s="79">
        <v>9.6680284728059327</v>
      </c>
    </row>
    <row r="82" spans="1:41" s="72" customFormat="1" x14ac:dyDescent="0.15">
      <c r="B82" s="72">
        <v>15</v>
      </c>
      <c r="C82" s="73">
        <v>40978</v>
      </c>
      <c r="D82" s="74">
        <v>16</v>
      </c>
      <c r="F82" s="94">
        <v>4810</v>
      </c>
      <c r="H82" s="77">
        <v>5.0031250000000007</v>
      </c>
      <c r="I82" s="77">
        <v>5.7212051974660323</v>
      </c>
      <c r="J82" s="77">
        <v>6.4780225903086937</v>
      </c>
      <c r="K82" s="77">
        <v>0.66747876206316881</v>
      </c>
      <c r="L82" s="77">
        <v>1.557371791625122</v>
      </c>
      <c r="M82" s="77">
        <v>12.885419483184341</v>
      </c>
      <c r="N82" s="77">
        <v>23.122539668795927</v>
      </c>
      <c r="O82" s="77">
        <v>8.5615516013424348E-2</v>
      </c>
      <c r="P82" s="77">
        <v>5.7524843278708979E-2</v>
      </c>
      <c r="Q82" s="77">
        <v>0.90781710770029189</v>
      </c>
      <c r="R82" s="77">
        <v>0.20623678907834825</v>
      </c>
      <c r="S82" s="77">
        <v>0.61627686424791661</v>
      </c>
      <c r="T82" s="77">
        <v>0.51178853086158971</v>
      </c>
      <c r="V82" s="79">
        <v>0.28623904753572249</v>
      </c>
      <c r="W82" s="79">
        <v>0.90767189529585801</v>
      </c>
      <c r="X82" s="79">
        <v>2.7947273351989357</v>
      </c>
      <c r="Y82" s="79">
        <v>0.97396571812180488</v>
      </c>
      <c r="Z82" s="79"/>
      <c r="AA82" s="79">
        <v>16.346300564188663</v>
      </c>
      <c r="AB82" s="79">
        <v>18.142099093983418</v>
      </c>
      <c r="AC82" s="79">
        <v>53.983521585905777</v>
      </c>
      <c r="AD82" s="79">
        <v>55.859634432458414</v>
      </c>
      <c r="AE82" s="79">
        <v>19.467147395314026</v>
      </c>
      <c r="AF82" s="79">
        <v>107.93906863939189</v>
      </c>
      <c r="AG82" s="79">
        <v>109.81518148594454</v>
      </c>
      <c r="AH82" s="79">
        <v>0.4833037585208646</v>
      </c>
      <c r="AI82" s="79">
        <v>0.88317154157892541</v>
      </c>
      <c r="AJ82" s="79">
        <v>9.9999277526256645</v>
      </c>
    </row>
    <row r="83" spans="1:41" s="72" customFormat="1" x14ac:dyDescent="0.15">
      <c r="B83" s="72">
        <v>16</v>
      </c>
      <c r="C83" s="73">
        <v>40994</v>
      </c>
      <c r="D83" s="74">
        <v>16</v>
      </c>
      <c r="F83" s="94">
        <v>4810</v>
      </c>
      <c r="H83" s="77">
        <v>0.72343750000000018</v>
      </c>
      <c r="I83" s="77"/>
      <c r="J83" s="77"/>
      <c r="K83" s="77"/>
    </row>
    <row r="84" spans="1:41" s="72" customFormat="1" x14ac:dyDescent="0.15">
      <c r="B84" s="72">
        <v>17</v>
      </c>
      <c r="C84" s="73">
        <v>41010</v>
      </c>
      <c r="D84" s="74">
        <v>16</v>
      </c>
      <c r="F84" s="94">
        <v>4810</v>
      </c>
      <c r="H84" s="77">
        <v>0.56562499999999982</v>
      </c>
      <c r="I84" s="77"/>
      <c r="J84" s="77"/>
      <c r="K84" s="77"/>
    </row>
    <row r="85" spans="1:41" s="72" customFormat="1" x14ac:dyDescent="0.15">
      <c r="B85" s="72">
        <v>18</v>
      </c>
      <c r="C85" s="73">
        <v>41026</v>
      </c>
      <c r="D85" s="74">
        <v>16</v>
      </c>
      <c r="F85" s="94">
        <v>4810</v>
      </c>
      <c r="H85" s="77">
        <v>0.35312499999999997</v>
      </c>
      <c r="I85" s="77"/>
      <c r="J85" s="77"/>
      <c r="K85" s="77"/>
    </row>
    <row r="86" spans="1:41" s="72" customFormat="1" x14ac:dyDescent="0.15">
      <c r="B86" s="72">
        <v>19</v>
      </c>
      <c r="C86" s="73">
        <v>41042</v>
      </c>
      <c r="D86" s="74">
        <v>16</v>
      </c>
      <c r="F86" s="94">
        <v>4810</v>
      </c>
      <c r="H86" s="77">
        <v>0.45468750000000002</v>
      </c>
      <c r="I86" s="77"/>
      <c r="J86" s="77"/>
      <c r="K86" s="77"/>
    </row>
    <row r="87" spans="1:41" s="72" customFormat="1" x14ac:dyDescent="0.15">
      <c r="B87" s="72">
        <v>20</v>
      </c>
      <c r="C87" s="73">
        <v>41058</v>
      </c>
      <c r="D87" s="74">
        <v>16</v>
      </c>
      <c r="F87" s="94">
        <v>4810</v>
      </c>
      <c r="H87" s="77">
        <v>0.18281250000000027</v>
      </c>
      <c r="I87" s="77"/>
      <c r="J87" s="77"/>
      <c r="K87" s="77"/>
    </row>
    <row r="88" spans="1:41" s="72" customFormat="1" x14ac:dyDescent="0.15">
      <c r="B88" s="89">
        <v>21</v>
      </c>
      <c r="C88" s="90">
        <v>41074</v>
      </c>
      <c r="D88" s="74">
        <v>16</v>
      </c>
      <c r="F88" s="94">
        <v>4810</v>
      </c>
    </row>
    <row r="89" spans="1:41" s="72" customFormat="1" x14ac:dyDescent="0.15">
      <c r="B89" s="89"/>
      <c r="C89" s="90">
        <v>41090</v>
      </c>
    </row>
    <row r="90" spans="1:41" x14ac:dyDescent="0.15">
      <c r="A90" s="69" t="s">
        <v>166</v>
      </c>
      <c r="B90" s="69"/>
      <c r="C90" s="69"/>
      <c r="D90" s="70"/>
      <c r="E90" s="70"/>
      <c r="F90" s="71" t="s">
        <v>167</v>
      </c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109"/>
    </row>
    <row r="92" spans="1:41" s="24" customFormat="1" x14ac:dyDescent="0.15">
      <c r="AK92" s="108"/>
      <c r="AL92" s="108"/>
      <c r="AM92" s="108"/>
      <c r="AN92" s="108"/>
      <c r="AO92" s="108"/>
    </row>
    <row r="93" spans="1:41" s="24" customFormat="1" x14ac:dyDescent="0.15">
      <c r="H93" s="97"/>
      <c r="I93" s="98" t="s">
        <v>168</v>
      </c>
      <c r="J93" s="98"/>
      <c r="K93" s="98"/>
      <c r="L93" s="98"/>
      <c r="M93" s="99"/>
      <c r="AK93" s="108"/>
      <c r="AL93" s="108"/>
      <c r="AM93" s="108"/>
      <c r="AN93" s="108"/>
      <c r="AO93" s="108"/>
    </row>
    <row r="94" spans="1:41" s="24" customFormat="1" x14ac:dyDescent="0.15">
      <c r="H94" s="100"/>
      <c r="I94" s="101" t="s">
        <v>169</v>
      </c>
      <c r="J94" s="25"/>
      <c r="K94" s="25"/>
      <c r="L94" s="25" t="s">
        <v>170</v>
      </c>
      <c r="M94" s="102"/>
      <c r="AK94" s="108"/>
      <c r="AL94" s="108"/>
      <c r="AM94" s="108"/>
      <c r="AN94" s="108"/>
      <c r="AO94" s="108"/>
    </row>
    <row r="95" spans="1:41" s="24" customFormat="1" x14ac:dyDescent="0.15">
      <c r="H95" s="100"/>
      <c r="I95" s="101" t="s">
        <v>171</v>
      </c>
      <c r="J95" s="25"/>
      <c r="K95" s="25"/>
      <c r="L95" s="25" t="s">
        <v>172</v>
      </c>
      <c r="M95" s="102"/>
      <c r="AK95" s="108"/>
      <c r="AL95" s="108"/>
      <c r="AM95" s="108"/>
      <c r="AN95" s="108"/>
      <c r="AO95" s="108"/>
    </row>
    <row r="96" spans="1:41" s="24" customFormat="1" x14ac:dyDescent="0.15">
      <c r="H96" s="100"/>
      <c r="I96" s="101" t="s">
        <v>173</v>
      </c>
      <c r="J96" s="25"/>
      <c r="K96" s="25"/>
      <c r="L96" s="25" t="s">
        <v>174</v>
      </c>
      <c r="M96" s="102"/>
      <c r="AK96" s="108"/>
      <c r="AL96" s="108"/>
      <c r="AM96" s="108"/>
      <c r="AN96" s="108"/>
      <c r="AO96" s="108"/>
    </row>
    <row r="97" spans="8:41" s="24" customFormat="1" x14ac:dyDescent="0.15">
      <c r="H97" s="100"/>
      <c r="I97" s="101" t="s">
        <v>175</v>
      </c>
      <c r="J97" s="25"/>
      <c r="K97" s="25"/>
      <c r="L97" s="25" t="s">
        <v>176</v>
      </c>
      <c r="M97" s="102"/>
      <c r="AK97" s="108"/>
      <c r="AL97" s="108"/>
      <c r="AM97" s="108"/>
      <c r="AN97" s="108"/>
      <c r="AO97" s="108"/>
    </row>
    <row r="98" spans="8:41" s="24" customFormat="1" x14ac:dyDescent="0.15">
      <c r="H98" s="100"/>
      <c r="I98" s="101" t="s">
        <v>177</v>
      </c>
      <c r="J98" s="25"/>
      <c r="K98" s="25"/>
      <c r="L98" s="25" t="s">
        <v>178</v>
      </c>
      <c r="M98" s="102"/>
      <c r="AK98" s="108"/>
      <c r="AL98" s="108"/>
      <c r="AM98" s="108"/>
      <c r="AN98" s="108"/>
      <c r="AO98" s="108"/>
    </row>
    <row r="99" spans="8:41" s="24" customFormat="1" x14ac:dyDescent="0.15">
      <c r="H99" s="100"/>
      <c r="I99" s="101" t="s">
        <v>179</v>
      </c>
      <c r="J99" s="25"/>
      <c r="K99" s="25"/>
      <c r="L99" s="25" t="s">
        <v>180</v>
      </c>
      <c r="M99" s="102"/>
      <c r="AK99" s="108"/>
      <c r="AL99" s="108"/>
      <c r="AM99" s="108"/>
      <c r="AN99" s="108"/>
      <c r="AO99" s="108"/>
    </row>
    <row r="100" spans="8:41" s="24" customFormat="1" x14ac:dyDescent="0.15">
      <c r="H100" s="100"/>
      <c r="I100" s="101" t="s">
        <v>181</v>
      </c>
      <c r="J100" s="25"/>
      <c r="K100" s="25"/>
      <c r="L100" s="25" t="s">
        <v>182</v>
      </c>
      <c r="M100" s="102"/>
      <c r="AK100" s="108"/>
      <c r="AL100" s="108"/>
      <c r="AM100" s="108"/>
      <c r="AN100" s="108"/>
      <c r="AO100" s="108"/>
    </row>
    <row r="101" spans="8:41" s="24" customFormat="1" x14ac:dyDescent="0.15">
      <c r="H101" s="100"/>
      <c r="I101" s="101" t="s">
        <v>183</v>
      </c>
      <c r="J101" s="25"/>
      <c r="K101" s="25"/>
      <c r="L101" s="25" t="s">
        <v>184</v>
      </c>
      <c r="M101" s="102"/>
      <c r="AK101" s="108"/>
      <c r="AL101" s="108"/>
      <c r="AM101" s="108"/>
      <c r="AN101" s="108"/>
      <c r="AO101" s="108"/>
    </row>
    <row r="102" spans="8:41" s="24" customFormat="1" x14ac:dyDescent="0.15">
      <c r="H102" s="100"/>
      <c r="I102" s="101" t="s">
        <v>185</v>
      </c>
      <c r="J102" s="25"/>
      <c r="K102" s="25"/>
      <c r="L102" s="25" t="s">
        <v>186</v>
      </c>
      <c r="M102" s="102"/>
      <c r="AK102" s="108"/>
      <c r="AL102" s="108"/>
      <c r="AM102" s="108"/>
      <c r="AN102" s="108"/>
      <c r="AO102" s="108"/>
    </row>
    <row r="103" spans="8:41" s="24" customFormat="1" x14ac:dyDescent="0.15">
      <c r="H103" s="100"/>
      <c r="I103" s="101" t="s">
        <v>187</v>
      </c>
      <c r="J103" s="25"/>
      <c r="K103" s="25"/>
      <c r="L103" s="25" t="s">
        <v>188</v>
      </c>
      <c r="M103" s="102"/>
      <c r="AK103" s="108"/>
      <c r="AL103" s="108"/>
      <c r="AM103" s="108"/>
      <c r="AN103" s="108"/>
      <c r="AO103" s="108"/>
    </row>
    <row r="104" spans="8:41" s="24" customFormat="1" x14ac:dyDescent="0.15">
      <c r="H104" s="100"/>
      <c r="I104" s="101" t="s">
        <v>189</v>
      </c>
      <c r="J104" s="25"/>
      <c r="K104" s="25"/>
      <c r="L104" s="25" t="s">
        <v>190</v>
      </c>
      <c r="M104" s="102"/>
      <c r="AK104" s="108"/>
      <c r="AL104" s="108"/>
      <c r="AM104" s="108"/>
      <c r="AN104" s="108"/>
      <c r="AO104" s="108"/>
    </row>
    <row r="105" spans="8:41" s="24" customFormat="1" x14ac:dyDescent="0.15">
      <c r="H105" s="100"/>
      <c r="I105" s="101" t="s">
        <v>191</v>
      </c>
      <c r="J105" s="25"/>
      <c r="K105" s="25"/>
      <c r="L105" s="25" t="s">
        <v>192</v>
      </c>
      <c r="M105" s="102"/>
      <c r="AK105" s="108"/>
      <c r="AL105" s="108"/>
      <c r="AM105" s="108"/>
      <c r="AN105" s="108"/>
      <c r="AO105" s="108"/>
    </row>
    <row r="106" spans="8:41" s="24" customFormat="1" x14ac:dyDescent="0.15">
      <c r="H106" s="100"/>
      <c r="I106" s="101" t="s">
        <v>193</v>
      </c>
      <c r="J106" s="25"/>
      <c r="K106" s="25"/>
      <c r="L106" s="25" t="s">
        <v>194</v>
      </c>
      <c r="M106" s="102"/>
      <c r="AK106" s="108"/>
      <c r="AL106" s="108"/>
      <c r="AM106" s="108"/>
      <c r="AN106" s="108"/>
      <c r="AO106" s="108"/>
    </row>
    <row r="107" spans="8:41" s="24" customFormat="1" x14ac:dyDescent="0.15">
      <c r="H107" s="100"/>
      <c r="I107" s="101" t="s">
        <v>195</v>
      </c>
      <c r="J107" s="25"/>
      <c r="K107" s="25"/>
      <c r="L107" s="25" t="s">
        <v>196</v>
      </c>
      <c r="M107" s="102"/>
      <c r="AK107" s="108"/>
      <c r="AL107" s="108"/>
      <c r="AM107" s="108"/>
      <c r="AN107" s="108"/>
      <c r="AO107" s="108"/>
    </row>
    <row r="108" spans="8:41" s="24" customFormat="1" x14ac:dyDescent="0.15">
      <c r="H108" s="103"/>
      <c r="I108" s="104"/>
      <c r="J108" s="104"/>
      <c r="K108" s="104"/>
      <c r="L108" s="104"/>
      <c r="M108" s="105"/>
      <c r="AK108" s="108"/>
      <c r="AL108" s="108"/>
      <c r="AM108" s="108"/>
      <c r="AN108" s="108"/>
      <c r="AO108" s="108"/>
    </row>
    <row r="109" spans="8:41" x14ac:dyDescent="0.15">
      <c r="AK109" s="106"/>
      <c r="AL109" s="106"/>
      <c r="AM109" s="106"/>
      <c r="AN109" s="106"/>
      <c r="AO109" s="106"/>
    </row>
    <row r="110" spans="8:41" x14ac:dyDescent="0.15">
      <c r="AK110" s="106"/>
      <c r="AL110" s="106"/>
      <c r="AM110" s="106"/>
      <c r="AN110" s="106"/>
      <c r="AO110" s="106"/>
    </row>
    <row r="111" spans="8:41" x14ac:dyDescent="0.15">
      <c r="AK111" s="106"/>
      <c r="AL111" s="106"/>
      <c r="AM111" s="106"/>
      <c r="AN111" s="106"/>
      <c r="AO111" s="106"/>
    </row>
    <row r="112" spans="8:41" x14ac:dyDescent="0.15">
      <c r="AK112" s="106"/>
      <c r="AL112" s="106"/>
      <c r="AM112" s="106"/>
      <c r="AN112" s="106"/>
      <c r="AO112" s="106"/>
    </row>
  </sheetData>
  <phoneticPr fontId="1"/>
  <pageMargins left="0.7" right="0.7" top="0.75" bottom="0.75" header="0.3" footer="0.3"/>
  <pageSetup paperSize="9"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8"/>
  <sheetViews>
    <sheetView topLeftCell="A7" zoomScaleNormal="100" zoomScalePageLayoutView="125" workbookViewId="0">
      <selection activeCell="A34" sqref="A34"/>
    </sheetView>
  </sheetViews>
  <sheetFormatPr defaultColWidth="12.796875" defaultRowHeight="12" x14ac:dyDescent="0.15"/>
  <cols>
    <col min="1" max="1" width="20.69921875" style="60" bestFit="1" customWidth="1"/>
    <col min="2" max="2" width="3.296875" style="60" bestFit="1" customWidth="1"/>
    <col min="3" max="21" width="12.796875" style="60"/>
    <col min="22" max="22" width="12.796875" style="110"/>
    <col min="23" max="16384" width="12.796875" style="60"/>
  </cols>
  <sheetData>
    <row r="1" spans="1:36" s="61" customFormat="1" x14ac:dyDescent="0.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11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</row>
    <row r="2" spans="1:36" s="61" customFormat="1" ht="12.6" thickBot="1" x14ac:dyDescent="0.2">
      <c r="A2" s="62"/>
      <c r="B2" s="62"/>
      <c r="C2" s="62"/>
      <c r="D2" s="63"/>
      <c r="E2" s="63"/>
      <c r="F2" s="63"/>
      <c r="G2" s="62"/>
      <c r="H2" s="64" t="s">
        <v>111</v>
      </c>
      <c r="I2" s="62" t="s">
        <v>112</v>
      </c>
      <c r="J2" s="62" t="s">
        <v>113</v>
      </c>
      <c r="K2" s="62" t="s">
        <v>114</v>
      </c>
      <c r="L2" s="62" t="s">
        <v>115</v>
      </c>
      <c r="M2" s="62" t="s">
        <v>116</v>
      </c>
      <c r="N2" s="62" t="s">
        <v>117</v>
      </c>
      <c r="O2" s="62" t="s">
        <v>118</v>
      </c>
      <c r="P2" s="62" t="s">
        <v>119</v>
      </c>
      <c r="Q2" s="62" t="s">
        <v>120</v>
      </c>
      <c r="R2" s="62" t="s">
        <v>121</v>
      </c>
      <c r="S2" s="62" t="s">
        <v>122</v>
      </c>
      <c r="T2" s="62" t="s">
        <v>123</v>
      </c>
      <c r="U2" s="62"/>
      <c r="V2" s="111" t="s">
        <v>107</v>
      </c>
      <c r="W2" s="62" t="s">
        <v>108</v>
      </c>
      <c r="X2" s="62" t="s">
        <v>109</v>
      </c>
      <c r="Y2" s="62" t="s">
        <v>110</v>
      </c>
      <c r="Z2" s="62"/>
      <c r="AA2" s="62" t="s">
        <v>124</v>
      </c>
      <c r="AB2" s="62" t="s">
        <v>125</v>
      </c>
      <c r="AC2" s="62" t="s">
        <v>126</v>
      </c>
      <c r="AD2" s="62" t="s">
        <v>127</v>
      </c>
      <c r="AE2" s="62" t="s">
        <v>128</v>
      </c>
      <c r="AF2" s="62" t="s">
        <v>129</v>
      </c>
      <c r="AG2" s="62" t="s">
        <v>130</v>
      </c>
      <c r="AH2" s="62" t="s">
        <v>131</v>
      </c>
      <c r="AI2" s="62" t="s">
        <v>132</v>
      </c>
      <c r="AJ2" s="62" t="s">
        <v>133</v>
      </c>
    </row>
    <row r="3" spans="1:36" s="61" customFormat="1" x14ac:dyDescent="0.15">
      <c r="A3" s="65"/>
      <c r="B3" s="65"/>
      <c r="C3" s="65"/>
      <c r="D3" s="66"/>
      <c r="E3" s="66"/>
      <c r="F3" s="66"/>
      <c r="G3" s="65"/>
      <c r="H3" s="66" t="s">
        <v>136</v>
      </c>
      <c r="I3" s="65" t="s">
        <v>137</v>
      </c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110" t="s">
        <v>134</v>
      </c>
      <c r="W3" s="65"/>
      <c r="X3" s="65" t="s">
        <v>135</v>
      </c>
      <c r="Y3" s="65"/>
      <c r="Z3" s="65"/>
      <c r="AA3" s="65" t="s">
        <v>138</v>
      </c>
      <c r="AB3" s="65"/>
      <c r="AC3" s="65" t="s">
        <v>139</v>
      </c>
      <c r="AD3" s="65" t="s">
        <v>135</v>
      </c>
      <c r="AE3" s="65"/>
      <c r="AF3" s="65"/>
      <c r="AG3" s="65"/>
      <c r="AH3" s="65"/>
      <c r="AI3" s="65"/>
      <c r="AJ3" s="65"/>
    </row>
    <row r="4" spans="1:36" s="61" customFormat="1" x14ac:dyDescent="0.15">
      <c r="A4" s="65" t="s">
        <v>144</v>
      </c>
      <c r="B4" s="65" t="s">
        <v>227</v>
      </c>
      <c r="C4" s="66" t="s">
        <v>7</v>
      </c>
      <c r="D4" s="66" t="s">
        <v>145</v>
      </c>
      <c r="E4" s="66"/>
      <c r="F4" s="66" t="s">
        <v>146</v>
      </c>
      <c r="G4" s="65"/>
      <c r="H4" s="66" t="s">
        <v>9</v>
      </c>
      <c r="I4" s="66" t="s">
        <v>147</v>
      </c>
      <c r="J4" s="66" t="s">
        <v>148</v>
      </c>
      <c r="K4" s="66" t="s">
        <v>107</v>
      </c>
      <c r="L4" s="66" t="s">
        <v>13</v>
      </c>
      <c r="M4" s="66" t="s">
        <v>14</v>
      </c>
      <c r="N4" s="66" t="s">
        <v>15</v>
      </c>
      <c r="O4" s="66" t="s">
        <v>16</v>
      </c>
      <c r="P4" s="66" t="s">
        <v>17</v>
      </c>
      <c r="Q4" s="66" t="s">
        <v>18</v>
      </c>
      <c r="R4" s="66" t="s">
        <v>19</v>
      </c>
      <c r="S4" s="66" t="s">
        <v>149</v>
      </c>
      <c r="T4" s="66" t="s">
        <v>150</v>
      </c>
      <c r="U4" s="66"/>
      <c r="V4" s="110" t="s">
        <v>140</v>
      </c>
      <c r="W4" s="65" t="s">
        <v>141</v>
      </c>
      <c r="X4" s="65" t="s">
        <v>142</v>
      </c>
      <c r="Y4" s="65" t="s">
        <v>143</v>
      </c>
      <c r="Z4" s="65"/>
      <c r="AA4" s="65" t="s">
        <v>151</v>
      </c>
      <c r="AB4" s="65" t="s">
        <v>152</v>
      </c>
      <c r="AC4" s="65" t="s">
        <v>153</v>
      </c>
      <c r="AD4" s="65" t="s">
        <v>154</v>
      </c>
      <c r="AE4" s="65" t="s">
        <v>155</v>
      </c>
      <c r="AF4" s="65" t="s">
        <v>156</v>
      </c>
      <c r="AG4" s="65" t="s">
        <v>157</v>
      </c>
      <c r="AH4" s="65" t="s">
        <v>158</v>
      </c>
      <c r="AI4" s="65" t="s">
        <v>159</v>
      </c>
      <c r="AJ4" s="65" t="s">
        <v>160</v>
      </c>
    </row>
    <row r="5" spans="1:36" s="61" customFormat="1" x14ac:dyDescent="0.15">
      <c r="A5" s="67"/>
      <c r="B5" s="67"/>
      <c r="C5" s="67"/>
      <c r="D5" s="68" t="s">
        <v>162</v>
      </c>
      <c r="E5" s="68"/>
      <c r="F5" s="68" t="s">
        <v>163</v>
      </c>
      <c r="G5" s="67"/>
      <c r="H5" s="67" t="s">
        <v>161</v>
      </c>
      <c r="I5" s="68" t="s">
        <v>40</v>
      </c>
      <c r="J5" s="68" t="s">
        <v>40</v>
      </c>
      <c r="K5" s="68" t="s">
        <v>40</v>
      </c>
      <c r="L5" s="68" t="s">
        <v>40</v>
      </c>
      <c r="M5" s="68" t="s">
        <v>40</v>
      </c>
      <c r="N5" s="68" t="s">
        <v>40</v>
      </c>
      <c r="O5" s="68" t="s">
        <v>40</v>
      </c>
      <c r="P5" s="68" t="s">
        <v>40</v>
      </c>
      <c r="Q5" s="68" t="s">
        <v>40</v>
      </c>
      <c r="R5" s="68" t="s">
        <v>40</v>
      </c>
      <c r="S5" s="68" t="s">
        <v>40</v>
      </c>
      <c r="T5" s="68" t="s">
        <v>40</v>
      </c>
      <c r="U5" s="68"/>
      <c r="V5" s="113" t="s">
        <v>161</v>
      </c>
      <c r="W5" s="67" t="s">
        <v>161</v>
      </c>
      <c r="X5" s="67" t="s">
        <v>161</v>
      </c>
      <c r="Y5" s="67" t="s">
        <v>161</v>
      </c>
      <c r="Z5" s="67"/>
      <c r="AA5" s="67" t="s">
        <v>40</v>
      </c>
      <c r="AB5" s="67" t="s">
        <v>40</v>
      </c>
      <c r="AC5" s="67" t="s">
        <v>40</v>
      </c>
      <c r="AD5" s="67" t="s">
        <v>40</v>
      </c>
      <c r="AE5" s="67" t="s">
        <v>40</v>
      </c>
      <c r="AF5" s="67" t="s">
        <v>40</v>
      </c>
      <c r="AG5" s="67" t="s">
        <v>40</v>
      </c>
      <c r="AH5" s="67"/>
      <c r="AI5" s="67"/>
      <c r="AJ5" s="67"/>
    </row>
    <row r="6" spans="1:36" x14ac:dyDescent="0.15">
      <c r="A6" s="69" t="s">
        <v>197</v>
      </c>
      <c r="B6" s="69"/>
      <c r="C6" s="69"/>
      <c r="D6" s="70"/>
      <c r="E6" s="70"/>
      <c r="F6" s="71" t="s">
        <v>198</v>
      </c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114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</row>
    <row r="7" spans="1:36" s="72" customFormat="1" x14ac:dyDescent="0.15">
      <c r="A7" s="61"/>
      <c r="B7" s="72">
        <v>1</v>
      </c>
      <c r="C7" s="115">
        <v>41093</v>
      </c>
      <c r="D7" s="72">
        <v>18</v>
      </c>
      <c r="E7" s="75"/>
      <c r="F7" s="75">
        <v>200</v>
      </c>
      <c r="G7" s="61"/>
      <c r="H7" s="77">
        <v>14.398611111111112</v>
      </c>
      <c r="I7" s="77">
        <v>21.937304415404757</v>
      </c>
      <c r="J7" s="77">
        <v>6.0826469967763011</v>
      </c>
      <c r="K7" s="77">
        <v>4.5634070572505809</v>
      </c>
      <c r="L7" s="77">
        <v>3.3922557246254516E-2</v>
      </c>
      <c r="M7" s="77">
        <v>0.75369408350490408</v>
      </c>
      <c r="N7" s="77">
        <v>21.725895821239931</v>
      </c>
      <c r="O7" s="77">
        <v>2.5808432425753905E-3</v>
      </c>
      <c r="P7" s="77">
        <v>1.5623340419588059E-3</v>
      </c>
      <c r="Q7" s="77">
        <v>7.0923331690468341E-2</v>
      </c>
      <c r="R7" s="77">
        <v>7.309275951907934E-3</v>
      </c>
      <c r="S7" s="77">
        <v>0.41875932011061384</v>
      </c>
      <c r="T7" s="77">
        <v>2.8664711078961472E-2</v>
      </c>
      <c r="U7" s="77"/>
      <c r="V7" s="116">
        <v>3.1586671510347379</v>
      </c>
      <c r="W7" s="77">
        <v>0.22036058491237911</v>
      </c>
      <c r="X7" s="77">
        <v>7.8144626528926526</v>
      </c>
      <c r="Y7" s="77">
        <v>6.1054713710402879E-2</v>
      </c>
      <c r="Z7" s="77"/>
      <c r="AA7" s="77">
        <v>62.678012615442164</v>
      </c>
      <c r="AB7" s="77">
        <v>1.5304294505345128</v>
      </c>
      <c r="AC7" s="77">
        <v>50.688724973135841</v>
      </c>
      <c r="AD7" s="77">
        <v>54.272336356542006</v>
      </c>
      <c r="AE7" s="77">
        <v>0.42403196557818146</v>
      </c>
      <c r="AF7" s="77">
        <v>115.32119900469071</v>
      </c>
      <c r="AG7" s="77">
        <v>118.90481038809686</v>
      </c>
      <c r="AH7" s="77">
        <v>4.1962902842796058E-2</v>
      </c>
      <c r="AI7" s="77">
        <v>3.6065391312419006</v>
      </c>
      <c r="AJ7" s="77">
        <v>5.6084240342548197</v>
      </c>
    </row>
    <row r="8" spans="1:36" s="72" customFormat="1" x14ac:dyDescent="0.15">
      <c r="B8" s="72">
        <v>2</v>
      </c>
      <c r="C8" s="115">
        <v>41111</v>
      </c>
      <c r="D8" s="72">
        <v>18</v>
      </c>
      <c r="F8" s="75">
        <v>200</v>
      </c>
      <c r="H8" s="77">
        <v>32.25</v>
      </c>
      <c r="I8" s="77">
        <v>15.734011436996909</v>
      </c>
      <c r="J8" s="77">
        <v>4.7423864358079904</v>
      </c>
      <c r="K8" s="77">
        <v>3.1428026012520713</v>
      </c>
      <c r="L8" s="77">
        <v>2.3430414849390315E-2</v>
      </c>
      <c r="M8" s="77">
        <v>0.65497218457232709</v>
      </c>
      <c r="N8" s="77">
        <v>22.503706402137897</v>
      </c>
      <c r="O8" s="77">
        <v>1.754145571796159E-3</v>
      </c>
      <c r="P8" s="77">
        <v>2.8379259317045289E-3</v>
      </c>
      <c r="Q8" s="77">
        <v>5.7037237642871413E-2</v>
      </c>
      <c r="R8" s="77">
        <v>8.9257248762183786E-3</v>
      </c>
      <c r="S8" s="77">
        <v>0.84057324992930982</v>
      </c>
      <c r="T8" s="77">
        <v>6.5582673681119363E-2</v>
      </c>
      <c r="U8" s="77"/>
      <c r="V8" s="116">
        <v>5.074218688431503</v>
      </c>
      <c r="W8" s="77">
        <v>0.44492628831945713</v>
      </c>
      <c r="X8" s="77">
        <v>18.134167900737516</v>
      </c>
      <c r="Y8" s="77">
        <v>9.4453859861604705E-2</v>
      </c>
      <c r="Z8" s="77"/>
      <c r="AA8" s="77">
        <v>44.95431839141974</v>
      </c>
      <c r="AB8" s="77">
        <v>1.3796163978897895</v>
      </c>
      <c r="AC8" s="77">
        <v>39.519886965066583</v>
      </c>
      <c r="AD8" s="77">
        <v>56.229977986782998</v>
      </c>
      <c r="AE8" s="77">
        <v>0.29288018561737894</v>
      </c>
      <c r="AF8" s="77">
        <v>86.146701939993491</v>
      </c>
      <c r="AG8" s="77">
        <v>102.85679296170991</v>
      </c>
      <c r="AH8" s="77">
        <v>3.6510784204476558E-2</v>
      </c>
      <c r="AI8" s="77">
        <v>3.3177413207399673</v>
      </c>
      <c r="AJ8" s="77">
        <v>5.8407571220614836</v>
      </c>
    </row>
    <row r="9" spans="1:36" s="72" customFormat="1" x14ac:dyDescent="0.15">
      <c r="B9" s="72">
        <v>3</v>
      </c>
      <c r="C9" s="115">
        <v>41129</v>
      </c>
      <c r="D9" s="72">
        <v>18</v>
      </c>
      <c r="F9" s="75">
        <v>200</v>
      </c>
      <c r="H9" s="77">
        <v>28.730555555555561</v>
      </c>
      <c r="I9" s="77">
        <v>18.304296801241684</v>
      </c>
      <c r="J9" s="77">
        <v>7.2735108895719094</v>
      </c>
      <c r="K9" s="77">
        <v>3.7359515991542276</v>
      </c>
      <c r="L9" s="77">
        <v>3.6880597330583402E-2</v>
      </c>
      <c r="M9" s="77">
        <v>0.93839963321439024</v>
      </c>
      <c r="N9" s="77">
        <v>24.738790874160017</v>
      </c>
      <c r="O9" s="77">
        <v>1.8048075925895042E-3</v>
      </c>
      <c r="P9" s="77">
        <v>4.8808663965480168E-3</v>
      </c>
      <c r="Q9" s="77">
        <v>3.4075347089400319E-2</v>
      </c>
      <c r="R9" s="77">
        <v>1.5068018300749768E-2</v>
      </c>
      <c r="S9" s="77">
        <v>0.42113398590714368</v>
      </c>
      <c r="T9" s="77">
        <v>3.4641388928103249E-2</v>
      </c>
      <c r="U9" s="77"/>
      <c r="V9" s="116">
        <v>5.2589261615345215</v>
      </c>
      <c r="W9" s="77">
        <v>0.56008585494172491</v>
      </c>
      <c r="X9" s="77">
        <v>17.755735139051527</v>
      </c>
      <c r="Y9" s="77">
        <v>0.13245000631605008</v>
      </c>
      <c r="Z9" s="77"/>
      <c r="AA9" s="77">
        <v>52.297990860690525</v>
      </c>
      <c r="AB9" s="77">
        <v>1.9494431768251081</v>
      </c>
      <c r="AC9" s="77">
        <v>60.612590746432581</v>
      </c>
      <c r="AD9" s="77">
        <v>61.800876438736807</v>
      </c>
      <c r="AE9" s="77">
        <v>0.46100746663229253</v>
      </c>
      <c r="AF9" s="77">
        <v>115.3210322505805</v>
      </c>
      <c r="AG9" s="77">
        <v>116.50931794288473</v>
      </c>
      <c r="AH9" s="77">
        <v>4.6940387831658256E-2</v>
      </c>
      <c r="AI9" s="77">
        <v>2.5165696565443656</v>
      </c>
      <c r="AJ9" s="77">
        <v>5.7160839395286782</v>
      </c>
    </row>
    <row r="10" spans="1:36" s="72" customFormat="1" x14ac:dyDescent="0.15">
      <c r="B10" s="72">
        <v>4</v>
      </c>
      <c r="C10" s="115">
        <v>41147</v>
      </c>
      <c r="D10" s="72">
        <v>18</v>
      </c>
      <c r="F10" s="75">
        <v>200</v>
      </c>
      <c r="H10" s="77">
        <v>8.5041666666666682</v>
      </c>
      <c r="I10" s="77">
        <v>21.887195803183719</v>
      </c>
      <c r="J10" s="77">
        <v>5.9420458309151876</v>
      </c>
      <c r="K10" s="77">
        <v>4.4917049537885703</v>
      </c>
      <c r="L10" s="77">
        <v>2.5708643403362385E-2</v>
      </c>
      <c r="M10" s="77">
        <v>0.40889233456329599</v>
      </c>
      <c r="N10" s="77">
        <v>21.596393705571138</v>
      </c>
      <c r="O10" s="77">
        <v>1.4480932496760447E-3</v>
      </c>
      <c r="P10" s="77">
        <v>1.9257965252781365E-3</v>
      </c>
      <c r="Q10" s="77">
        <v>0.11658802915422721</v>
      </c>
      <c r="R10" s="77">
        <v>1.0016276433152982E-2</v>
      </c>
      <c r="S10" s="77">
        <v>0.39857762978665467</v>
      </c>
      <c r="T10" s="77">
        <v>4.142177771241503E-2</v>
      </c>
      <c r="U10" s="77"/>
      <c r="V10" s="116">
        <v>1.8613236097624157</v>
      </c>
      <c r="W10" s="77">
        <v>6.5509726798666915E-2</v>
      </c>
      <c r="X10" s="77">
        <v>4.5887504044247471</v>
      </c>
      <c r="Y10" s="77">
        <v>2.7328823534511788E-2</v>
      </c>
      <c r="Z10" s="77"/>
      <c r="AA10" s="77">
        <v>62.534845151953483</v>
      </c>
      <c r="AB10" s="77">
        <v>0.77032505789711192</v>
      </c>
      <c r="AC10" s="77">
        <v>49.517048590959895</v>
      </c>
      <c r="AD10" s="77">
        <v>53.958848459673639</v>
      </c>
      <c r="AE10" s="77">
        <v>0.32135804254202982</v>
      </c>
      <c r="AF10" s="77">
        <v>113.14357684335252</v>
      </c>
      <c r="AG10" s="77">
        <v>117.58537671206626</v>
      </c>
      <c r="AH10" s="77">
        <v>2.1244283063209465E-2</v>
      </c>
      <c r="AI10" s="77">
        <v>3.6834444610489778</v>
      </c>
      <c r="AJ10" s="77">
        <v>5.6849374643014388</v>
      </c>
    </row>
    <row r="11" spans="1:36" s="72" customFormat="1" x14ac:dyDescent="0.15">
      <c r="B11" s="72">
        <v>5</v>
      </c>
      <c r="C11" s="115">
        <v>41165</v>
      </c>
      <c r="D11" s="72">
        <v>18</v>
      </c>
      <c r="F11" s="75">
        <v>200</v>
      </c>
      <c r="H11" s="77">
        <v>12.559722222222222</v>
      </c>
      <c r="I11" s="77">
        <v>26.169169283536828</v>
      </c>
      <c r="J11" s="77">
        <v>5.4325286624803368</v>
      </c>
      <c r="K11" s="77">
        <v>5.7060402369919832</v>
      </c>
      <c r="L11" s="77">
        <v>3.2865808138461954E-2</v>
      </c>
      <c r="M11" s="77">
        <v>0.93299691903566984</v>
      </c>
      <c r="N11" s="77">
        <v>17.730983626866834</v>
      </c>
      <c r="O11" s="77">
        <v>1.8103110033828814E-3</v>
      </c>
      <c r="P11" s="77">
        <v>3.6838278570414857E-3</v>
      </c>
      <c r="Q11" s="77">
        <v>4.4594790262691524E-2</v>
      </c>
      <c r="R11" s="77">
        <v>6.5208398318220132E-2</v>
      </c>
      <c r="S11" s="77">
        <v>0.59420654068789025</v>
      </c>
      <c r="T11" s="77">
        <v>3.5675369036417125E-2</v>
      </c>
      <c r="U11" s="77"/>
      <c r="V11" s="116">
        <v>3.286774969875327</v>
      </c>
      <c r="W11" s="77">
        <v>0.2473549439530954</v>
      </c>
      <c r="X11" s="77">
        <v>5.5622459092450951</v>
      </c>
      <c r="Y11" s="77">
        <v>5.1598177603491571E-2</v>
      </c>
      <c r="Z11" s="77"/>
      <c r="AA11" s="77">
        <v>74.76905509581951</v>
      </c>
      <c r="AB11" s="77">
        <v>1.969430052485112</v>
      </c>
      <c r="AC11" s="77">
        <v>45.271072187336138</v>
      </c>
      <c r="AD11" s="77">
        <v>44.286376806994006</v>
      </c>
      <c r="AE11" s="77">
        <v>0.41082260173077439</v>
      </c>
      <c r="AF11" s="77">
        <v>122.42037993737152</v>
      </c>
      <c r="AG11" s="77">
        <v>121.4356845570294</v>
      </c>
      <c r="AH11" s="77">
        <v>6.6176095092112239E-2</v>
      </c>
      <c r="AI11" s="77">
        <v>4.8171249356259693</v>
      </c>
      <c r="AJ11" s="77">
        <v>5.350592745478834</v>
      </c>
    </row>
    <row r="12" spans="1:36" s="72" customFormat="1" x14ac:dyDescent="0.15">
      <c r="B12" s="72">
        <v>6</v>
      </c>
      <c r="C12" s="115">
        <v>41183</v>
      </c>
      <c r="D12" s="72">
        <v>18</v>
      </c>
      <c r="F12" s="75">
        <v>200</v>
      </c>
      <c r="H12" s="77">
        <v>9.9125000000000014</v>
      </c>
      <c r="I12" s="77">
        <v>25.438996489752213</v>
      </c>
      <c r="J12" s="77">
        <v>5.7643154112386945</v>
      </c>
      <c r="K12" s="77">
        <v>5.5522929091498465</v>
      </c>
      <c r="L12" s="77">
        <v>1.6203640293110486E-2</v>
      </c>
      <c r="M12" s="77">
        <v>0.47977151906092957</v>
      </c>
      <c r="N12" s="77">
        <v>18.465355732298416</v>
      </c>
      <c r="O12" s="77">
        <v>9.0016706246015587E-4</v>
      </c>
      <c r="P12" s="77">
        <v>2.0783804953872511E-3</v>
      </c>
      <c r="Q12" s="77">
        <v>3.5790531978417223E-2</v>
      </c>
      <c r="R12" s="77">
        <v>0.13655128306151837</v>
      </c>
      <c r="S12" s="77">
        <v>0.53766002437998361</v>
      </c>
      <c r="T12" s="77">
        <v>3.092179994971813E-2</v>
      </c>
      <c r="U12" s="77"/>
      <c r="V12" s="116">
        <v>2.5216405270466886</v>
      </c>
      <c r="W12" s="77">
        <v>0.1009540709765952</v>
      </c>
      <c r="X12" s="77">
        <v>4.5739382351051328</v>
      </c>
      <c r="Y12" s="77">
        <v>2.0077323050682213E-2</v>
      </c>
      <c r="Z12" s="77"/>
      <c r="AA12" s="77">
        <v>72.682847113577751</v>
      </c>
      <c r="AB12" s="77">
        <v>1.01845216622038</v>
      </c>
      <c r="AC12" s="77">
        <v>48.035961760322458</v>
      </c>
      <c r="AD12" s="77">
        <v>46.143134780379647</v>
      </c>
      <c r="AE12" s="77">
        <v>0.20254550366388108</v>
      </c>
      <c r="AF12" s="77">
        <v>121.93980654378447</v>
      </c>
      <c r="AG12" s="77">
        <v>120.04697956384166</v>
      </c>
      <c r="AH12" s="77">
        <v>3.284462197884204E-2</v>
      </c>
      <c r="AI12" s="77">
        <v>4.4131860723918344</v>
      </c>
      <c r="AJ12" s="77">
        <v>5.3453284478445493</v>
      </c>
    </row>
    <row r="13" spans="1:36" s="72" customFormat="1" x14ac:dyDescent="0.15">
      <c r="B13" s="72">
        <v>7</v>
      </c>
      <c r="C13" s="115">
        <v>41201</v>
      </c>
      <c r="D13" s="72">
        <v>18</v>
      </c>
      <c r="F13" s="75">
        <v>200</v>
      </c>
      <c r="H13" s="77">
        <v>14.329166666666667</v>
      </c>
      <c r="I13" s="77">
        <v>28.560178264301292</v>
      </c>
      <c r="J13" s="77">
        <v>4.9939235023001629</v>
      </c>
      <c r="K13" s="77">
        <v>6.404068237104549</v>
      </c>
      <c r="L13" s="77">
        <v>1.6126881682305808E-2</v>
      </c>
      <c r="M13" s="77">
        <v>0.39618876805356301</v>
      </c>
      <c r="N13" s="77">
        <v>16.159489665227198</v>
      </c>
      <c r="O13" s="77">
        <v>1.0079331373051702E-3</v>
      </c>
      <c r="P13" s="77">
        <v>2.9680209529295647E-3</v>
      </c>
      <c r="Q13" s="77">
        <v>0.14819819766529777</v>
      </c>
      <c r="R13" s="77">
        <v>0.1270886668207635</v>
      </c>
      <c r="S13" s="77">
        <v>0.76528197657400954</v>
      </c>
      <c r="T13" s="77">
        <v>2.0551000531985848E-2</v>
      </c>
      <c r="U13" s="77"/>
      <c r="V13" s="116">
        <v>4.0924355437888398</v>
      </c>
      <c r="W13" s="77">
        <v>0.11728187896555656</v>
      </c>
      <c r="X13" s="77">
        <v>5.7859119568399606</v>
      </c>
      <c r="Y13" s="77">
        <v>2.8885596929921709E-2</v>
      </c>
      <c r="Z13" s="77"/>
      <c r="AA13" s="77">
        <v>81.600509326575121</v>
      </c>
      <c r="AB13" s="77">
        <v>0.81848359848018526</v>
      </c>
      <c r="AC13" s="77">
        <v>41.616029185834691</v>
      </c>
      <c r="AD13" s="77">
        <v>40.378565560965114</v>
      </c>
      <c r="AE13" s="77">
        <v>0.20158602102882259</v>
      </c>
      <c r="AF13" s="77">
        <v>124.23660813191881</v>
      </c>
      <c r="AG13" s="77">
        <v>122.99914450704924</v>
      </c>
      <c r="AH13" s="77">
        <v>3.0164061759907317E-2</v>
      </c>
      <c r="AI13" s="77">
        <v>5.7189859338347278</v>
      </c>
      <c r="AJ13" s="77">
        <v>5.2029751622514153</v>
      </c>
    </row>
    <row r="14" spans="1:36" s="72" customFormat="1" x14ac:dyDescent="0.15">
      <c r="B14" s="72">
        <v>8</v>
      </c>
      <c r="C14" s="115">
        <v>41219</v>
      </c>
      <c r="D14" s="72">
        <v>18</v>
      </c>
      <c r="F14" s="75">
        <v>200</v>
      </c>
      <c r="H14" s="77">
        <v>15.058333333333334</v>
      </c>
      <c r="I14" s="77">
        <v>20.350176740916428</v>
      </c>
      <c r="J14" s="77">
        <v>7.1497201685374492</v>
      </c>
      <c r="K14" s="77">
        <v>4.0128198296830924</v>
      </c>
      <c r="L14" s="77">
        <v>1.4440955463949863E-2</v>
      </c>
      <c r="M14" s="77">
        <v>0.26963542141334851</v>
      </c>
      <c r="N14" s="77">
        <v>22.377435604033295</v>
      </c>
      <c r="O14" s="77">
        <v>8.9415090691837853E-4</v>
      </c>
      <c r="P14" s="77">
        <v>2.5015873482139039E-3</v>
      </c>
      <c r="Q14" s="77">
        <v>0.1775506881547543</v>
      </c>
      <c r="R14" s="77">
        <v>0.53712887276581034</v>
      </c>
      <c r="S14" s="77">
        <v>0.8085050016882025</v>
      </c>
      <c r="T14" s="77">
        <v>1.8283479566989377E-2</v>
      </c>
      <c r="U14" s="77"/>
      <c r="V14" s="116">
        <v>3.0643974475696654</v>
      </c>
      <c r="W14" s="77">
        <v>7.9597393636807692E-2</v>
      </c>
      <c r="X14" s="77">
        <v>8.421453902755518</v>
      </c>
      <c r="Y14" s="77">
        <v>2.7182090128497295E-2</v>
      </c>
      <c r="Z14" s="77"/>
      <c r="AA14" s="77">
        <v>58.143362116904086</v>
      </c>
      <c r="AB14" s="77">
        <v>0.52859364894393601</v>
      </c>
      <c r="AC14" s="77">
        <v>59.581001404478741</v>
      </c>
      <c r="AD14" s="77">
        <v>55.925537815753309</v>
      </c>
      <c r="AE14" s="77">
        <v>0.18051194329937328</v>
      </c>
      <c r="AF14" s="77">
        <v>118.43346911362615</v>
      </c>
      <c r="AG14" s="77">
        <v>114.77800552490071</v>
      </c>
      <c r="AH14" s="77">
        <v>1.4065089449337142E-2</v>
      </c>
      <c r="AI14" s="77">
        <v>2.8462899611747003</v>
      </c>
      <c r="AJ14" s="77">
        <v>5.9165060660790951</v>
      </c>
    </row>
    <row r="15" spans="1:36" s="72" customFormat="1" x14ac:dyDescent="0.15">
      <c r="B15" s="72">
        <v>9</v>
      </c>
      <c r="C15" s="115">
        <v>41237</v>
      </c>
      <c r="D15" s="72">
        <v>18</v>
      </c>
      <c r="F15" s="75">
        <v>200</v>
      </c>
      <c r="H15" s="77">
        <v>12.127777777777776</v>
      </c>
      <c r="I15" s="77">
        <v>18.041889767336354</v>
      </c>
      <c r="J15" s="77">
        <v>7.4518301146722372</v>
      </c>
      <c r="K15" s="77">
        <v>3.4480611314497289</v>
      </c>
      <c r="L15" s="77">
        <v>1.7271627366377943E-2</v>
      </c>
      <c r="M15" s="77">
        <v>0.26167594688741008</v>
      </c>
      <c r="N15" s="77">
        <v>25.10664067870859</v>
      </c>
      <c r="O15" s="77">
        <v>9.2799521290666792E-4</v>
      </c>
      <c r="P15" s="77">
        <v>1.8393555531965966E-3</v>
      </c>
      <c r="Q15" s="77">
        <v>5.259622899167108E-2</v>
      </c>
      <c r="R15" s="77">
        <v>0.4431155297385222</v>
      </c>
      <c r="S15" s="77">
        <v>0.47880642852197358</v>
      </c>
      <c r="T15" s="77">
        <v>2.7543830751496454E-2</v>
      </c>
      <c r="U15" s="77"/>
      <c r="V15" s="116">
        <v>2.1880802978941807</v>
      </c>
      <c r="W15" s="77">
        <v>5.8972138688755962E-2</v>
      </c>
      <c r="X15" s="77">
        <v>7.60957564171534</v>
      </c>
      <c r="Y15" s="77">
        <v>2.6183307320002114E-2</v>
      </c>
      <c r="Z15" s="77"/>
      <c r="AA15" s="77">
        <v>51.548256478103873</v>
      </c>
      <c r="AB15" s="77">
        <v>0.48625675510655408</v>
      </c>
      <c r="AC15" s="77">
        <v>62.098584288935314</v>
      </c>
      <c r="AD15" s="77">
        <v>62.745012162563498</v>
      </c>
      <c r="AE15" s="77">
        <v>0.21589534207972427</v>
      </c>
      <c r="AF15" s="77">
        <v>114.34899286422545</v>
      </c>
      <c r="AG15" s="77">
        <v>114.99542073785365</v>
      </c>
      <c r="AH15" s="77">
        <v>1.1532332799473667E-2</v>
      </c>
      <c r="AI15" s="77">
        <v>2.4211354109929157</v>
      </c>
      <c r="AJ15" s="77">
        <v>6.1045528465952099</v>
      </c>
    </row>
    <row r="16" spans="1:36" s="72" customFormat="1" x14ac:dyDescent="0.15">
      <c r="B16" s="107">
        <v>10</v>
      </c>
      <c r="C16" s="115">
        <v>41255</v>
      </c>
      <c r="D16" s="72">
        <v>18</v>
      </c>
      <c r="F16" s="75">
        <v>200</v>
      </c>
      <c r="H16" s="77">
        <v>21.123611111111114</v>
      </c>
      <c r="I16" s="77">
        <v>18.03660443638887</v>
      </c>
      <c r="J16" s="77">
        <v>6.7437197423939992</v>
      </c>
      <c r="K16" s="77">
        <v>3.3194263396319492</v>
      </c>
      <c r="L16" s="77">
        <v>4.1066951600908903E-2</v>
      </c>
      <c r="M16" s="77">
        <v>0.49717304956030084</v>
      </c>
      <c r="N16" s="77">
        <v>23.894564677062323</v>
      </c>
      <c r="O16" s="77">
        <v>2.2593690741972536E-3</v>
      </c>
      <c r="P16" s="77">
        <v>2.9659557535773821E-3</v>
      </c>
      <c r="Q16" s="77">
        <v>0.13018142845259606</v>
      </c>
      <c r="R16" s="77">
        <v>0.29728307415666966</v>
      </c>
      <c r="S16" s="77">
        <v>0.60384418744856072</v>
      </c>
      <c r="T16" s="77">
        <v>4.3286469031339578E-2</v>
      </c>
      <c r="U16" s="77"/>
      <c r="V16" s="116">
        <v>3.8099821787921995</v>
      </c>
      <c r="W16" s="77">
        <v>0.1808472152656897</v>
      </c>
      <c r="X16" s="77">
        <v>12.607643768749714</v>
      </c>
      <c r="Y16" s="77">
        <v>0.1084352893920527</v>
      </c>
      <c r="Z16" s="77"/>
      <c r="AA16" s="77">
        <v>51.533155532539631</v>
      </c>
      <c r="AB16" s="77">
        <v>0.85613778020446174</v>
      </c>
      <c r="AC16" s="77">
        <v>56.197664519949996</v>
      </c>
      <c r="AD16" s="77">
        <v>59.685078003154672</v>
      </c>
      <c r="AE16" s="77">
        <v>0.51333689501136126</v>
      </c>
      <c r="AF16" s="77">
        <v>109.10029472770545</v>
      </c>
      <c r="AG16" s="77">
        <v>112.58770821091012</v>
      </c>
      <c r="AH16" s="77">
        <v>2.1345612613731507E-2</v>
      </c>
      <c r="AI16" s="77">
        <v>2.6745779963249086</v>
      </c>
      <c r="AJ16" s="77">
        <v>6.3392595655911386</v>
      </c>
    </row>
    <row r="17" spans="1:36" s="72" customFormat="1" x14ac:dyDescent="0.15">
      <c r="B17" s="107">
        <v>11</v>
      </c>
      <c r="C17" s="115">
        <v>41273</v>
      </c>
      <c r="D17" s="72">
        <v>18</v>
      </c>
      <c r="F17" s="75">
        <v>200</v>
      </c>
      <c r="H17" s="77">
        <v>25.154166666666665</v>
      </c>
      <c r="I17" s="77">
        <v>14.421307263779077</v>
      </c>
      <c r="J17" s="77">
        <v>7.6019481134636209</v>
      </c>
      <c r="K17" s="77">
        <v>2.7267171973760385</v>
      </c>
      <c r="L17" s="77">
        <v>8.601777169228185E-2</v>
      </c>
      <c r="M17" s="77">
        <v>0.86793165917810533</v>
      </c>
      <c r="N17" s="77">
        <v>27.667579426740406</v>
      </c>
      <c r="O17" s="77">
        <v>4.8850083444120706E-3</v>
      </c>
      <c r="P17" s="77">
        <v>2.4415557033302124E-3</v>
      </c>
      <c r="Q17" s="77">
        <v>0.11528857079507604</v>
      </c>
      <c r="R17" s="77">
        <v>7.3753600763470581E-2</v>
      </c>
      <c r="S17" s="77">
        <v>0.35586614225072982</v>
      </c>
      <c r="T17" s="77">
        <v>4.0167911135677366E-2</v>
      </c>
      <c r="U17" s="77"/>
      <c r="V17" s="116">
        <v>3.627559664643095</v>
      </c>
      <c r="W17" s="77">
        <v>0.34637340625026564</v>
      </c>
      <c r="X17" s="77">
        <v>17.371826287018614</v>
      </c>
      <c r="Y17" s="77">
        <v>0.27046317068036746</v>
      </c>
      <c r="Z17" s="77"/>
      <c r="AA17" s="77">
        <v>41.203735039368794</v>
      </c>
      <c r="AB17" s="77">
        <v>1.3770021119772033</v>
      </c>
      <c r="AC17" s="77">
        <v>63.349567612196836</v>
      </c>
      <c r="AD17" s="77">
        <v>69.061426352235657</v>
      </c>
      <c r="AE17" s="77">
        <v>1.0752221461535232</v>
      </c>
      <c r="AF17" s="77">
        <v>107.00552690969636</v>
      </c>
      <c r="AG17" s="77">
        <v>112.71738564973518</v>
      </c>
      <c r="AH17" s="77">
        <v>2.9670836441014634E-2</v>
      </c>
      <c r="AI17" s="77">
        <v>1.897054156188972</v>
      </c>
      <c r="AJ17" s="77">
        <v>6.1703716434545326</v>
      </c>
    </row>
    <row r="18" spans="1:36" s="72" customFormat="1" x14ac:dyDescent="0.15">
      <c r="B18" s="107">
        <v>12</v>
      </c>
      <c r="C18" s="115">
        <v>41291</v>
      </c>
      <c r="D18" s="72">
        <v>18</v>
      </c>
      <c r="F18" s="75">
        <v>200</v>
      </c>
      <c r="H18" s="77">
        <v>23.163888888888888</v>
      </c>
      <c r="I18" s="77">
        <v>24.713292042115654</v>
      </c>
      <c r="J18" s="77">
        <v>4.6413862744833558</v>
      </c>
      <c r="K18" s="77">
        <v>5.2927929085023271</v>
      </c>
      <c r="L18" s="77">
        <v>6.291262656143827E-2</v>
      </c>
      <c r="M18" s="77">
        <v>0.91363725854817146</v>
      </c>
      <c r="N18" s="77">
        <v>20.127639843220102</v>
      </c>
      <c r="O18" s="77">
        <v>3.5144291953224382E-3</v>
      </c>
      <c r="P18" s="77">
        <v>1.7594717873283055E-3</v>
      </c>
      <c r="Q18" s="77">
        <v>0.11830085387007104</v>
      </c>
      <c r="R18" s="77">
        <v>2.3748290900343458E-2</v>
      </c>
      <c r="S18" s="77">
        <v>0.51045038184772129</v>
      </c>
      <c r="T18" s="77">
        <v>3.976625478323445E-2</v>
      </c>
      <c r="U18" s="77"/>
      <c r="V18" s="116">
        <v>5.7245595094222894</v>
      </c>
      <c r="W18" s="77">
        <v>0.38830613302196337</v>
      </c>
      <c r="X18" s="77">
        <v>11.637644059455868</v>
      </c>
      <c r="Y18" s="77">
        <v>0.18216263642216449</v>
      </c>
      <c r="Z18" s="77"/>
      <c r="AA18" s="77">
        <v>70.609405834616155</v>
      </c>
      <c r="AB18" s="77">
        <v>1.6763425816993263</v>
      </c>
      <c r="AC18" s="77">
        <v>38.678218954027962</v>
      </c>
      <c r="AD18" s="77">
        <v>50.240458824848453</v>
      </c>
      <c r="AE18" s="77">
        <v>0.78640783201797837</v>
      </c>
      <c r="AF18" s="77">
        <v>111.75037520236143</v>
      </c>
      <c r="AG18" s="77">
        <v>123.31261507318192</v>
      </c>
      <c r="AH18" s="77">
        <v>4.9652361295897653E-2</v>
      </c>
      <c r="AI18" s="77">
        <v>5.3245497316136552</v>
      </c>
      <c r="AJ18" s="77">
        <v>5.4474404246610542</v>
      </c>
    </row>
    <row r="19" spans="1:36" s="72" customFormat="1" x14ac:dyDescent="0.15">
      <c r="B19" s="107">
        <v>13</v>
      </c>
      <c r="C19" s="115">
        <v>41309</v>
      </c>
      <c r="D19" s="72">
        <v>18</v>
      </c>
      <c r="F19" s="75">
        <v>200</v>
      </c>
      <c r="H19" s="77">
        <v>26.086111111111109</v>
      </c>
      <c r="I19" s="77">
        <v>17.280550373485269</v>
      </c>
      <c r="J19" s="77">
        <v>6.5937783684981532</v>
      </c>
      <c r="K19" s="77">
        <v>3.4239165543996144</v>
      </c>
      <c r="L19" s="77">
        <v>0.11622720777065272</v>
      </c>
      <c r="M19" s="77">
        <v>1.4584912403215355</v>
      </c>
      <c r="N19" s="77">
        <v>25.509217329844592</v>
      </c>
      <c r="O19" s="77">
        <v>6.6597921174136815E-3</v>
      </c>
      <c r="P19" s="77">
        <v>3.8718828860378578E-3</v>
      </c>
      <c r="Q19" s="77">
        <v>0.20442973566361097</v>
      </c>
      <c r="R19" s="77">
        <v>4.2703658124335145E-3</v>
      </c>
      <c r="S19" s="77">
        <v>0.40370684507584292</v>
      </c>
      <c r="T19" s="77">
        <v>4.7775096363121133E-2</v>
      </c>
      <c r="U19" s="77"/>
      <c r="V19" s="116">
        <v>4.5078235710388936</v>
      </c>
      <c r="W19" s="77">
        <v>0.66425309572691849</v>
      </c>
      <c r="X19" s="77">
        <v>16.598007992394678</v>
      </c>
      <c r="Y19" s="77">
        <v>0.37898948200493043</v>
      </c>
      <c r="Z19" s="77"/>
      <c r="AA19" s="77">
        <v>49.373001067100773</v>
      </c>
      <c r="AB19" s="77">
        <v>2.546386055390168</v>
      </c>
      <c r="AC19" s="77">
        <v>54.948153070817945</v>
      </c>
      <c r="AD19" s="77">
        <v>63.627759314898164</v>
      </c>
      <c r="AE19" s="77">
        <v>1.452840097133159</v>
      </c>
      <c r="AF19" s="77">
        <v>108.32038029044205</v>
      </c>
      <c r="AG19" s="77">
        <v>116.99998653452226</v>
      </c>
      <c r="AH19" s="77">
        <v>5.955364457555222E-2</v>
      </c>
      <c r="AI19" s="77">
        <v>2.6207357007999059</v>
      </c>
      <c r="AJ19" s="77">
        <v>5.8881814968573787</v>
      </c>
    </row>
    <row r="20" spans="1:36" s="72" customFormat="1" x14ac:dyDescent="0.15">
      <c r="B20" s="107">
        <v>14</v>
      </c>
      <c r="C20" s="115">
        <v>41327</v>
      </c>
      <c r="D20" s="72">
        <v>18</v>
      </c>
      <c r="F20" s="75">
        <v>200</v>
      </c>
      <c r="H20" s="77">
        <v>29.352777777777774</v>
      </c>
      <c r="I20" s="77">
        <v>18.730760900462883</v>
      </c>
      <c r="J20" s="77">
        <v>5.5925983938783901</v>
      </c>
      <c r="K20" s="77">
        <v>3.5549848070816785</v>
      </c>
      <c r="L20" s="77">
        <v>0.19793612314703024</v>
      </c>
      <c r="M20" s="77">
        <v>1.937557490109217</v>
      </c>
      <c r="N20" s="77">
        <v>23.818142060032887</v>
      </c>
      <c r="O20" s="77">
        <v>1.0048294567452681E-2</v>
      </c>
      <c r="P20" s="77">
        <v>3.7450113484729756E-3</v>
      </c>
      <c r="Q20" s="77">
        <v>0.11619743827231716</v>
      </c>
      <c r="R20" s="77">
        <v>2.2214037643385771E-2</v>
      </c>
      <c r="S20" s="77">
        <v>0.47960466945167352</v>
      </c>
      <c r="T20" s="77">
        <v>8.5544785195779641E-2</v>
      </c>
      <c r="U20" s="77"/>
      <c r="V20" s="116">
        <v>5.4979986231997575</v>
      </c>
      <c r="W20" s="77">
        <v>0.88806191550108859</v>
      </c>
      <c r="X20" s="77">
        <v>17.405591086230565</v>
      </c>
      <c r="Y20" s="77">
        <v>0.72624687961620427</v>
      </c>
      <c r="Z20" s="77"/>
      <c r="AA20" s="77">
        <v>53.516459715608242</v>
      </c>
      <c r="AB20" s="77">
        <v>3.0254782774712967</v>
      </c>
      <c r="AC20" s="77">
        <v>46.604986615653253</v>
      </c>
      <c r="AD20" s="77">
        <v>59.297934996148435</v>
      </c>
      <c r="AE20" s="77">
        <v>2.4742015393378778</v>
      </c>
      <c r="AF20" s="77">
        <v>105.62112614807067</v>
      </c>
      <c r="AG20" s="77">
        <v>118.31407452856585</v>
      </c>
      <c r="AH20" s="77">
        <v>7.5925069194366562E-2</v>
      </c>
      <c r="AI20" s="77">
        <v>3.3492054285473838</v>
      </c>
      <c r="AJ20" s="77">
        <v>6.14701765823082</v>
      </c>
    </row>
    <row r="21" spans="1:36" s="72" customFormat="1" x14ac:dyDescent="0.15">
      <c r="B21" s="107">
        <v>15</v>
      </c>
      <c r="C21" s="115">
        <v>41345</v>
      </c>
      <c r="D21" s="72">
        <v>18</v>
      </c>
      <c r="F21" s="75">
        <v>200</v>
      </c>
      <c r="H21" s="77">
        <v>35.441481481481475</v>
      </c>
      <c r="I21" s="77">
        <v>22.493973454257308</v>
      </c>
      <c r="J21" s="77">
        <v>5.6772000820958404</v>
      </c>
      <c r="K21" s="77">
        <v>4.2740078679198072</v>
      </c>
      <c r="L21" s="77">
        <v>0.16441867447018088</v>
      </c>
      <c r="M21" s="77">
        <v>1.4546694084856788</v>
      </c>
      <c r="N21" s="77">
        <v>20.756025985998324</v>
      </c>
      <c r="O21" s="77">
        <v>9.4070944982838373E-3</v>
      </c>
      <c r="P21" s="77">
        <v>3.1847635574579151E-3</v>
      </c>
      <c r="Q21" s="77">
        <v>0.10307435217109329</v>
      </c>
      <c r="R21" s="77">
        <v>2.1459599257148514E-2</v>
      </c>
      <c r="S21" s="77">
        <v>0.57184290932889281</v>
      </c>
      <c r="T21" s="77">
        <v>6.4682738404004514E-2</v>
      </c>
      <c r="U21" s="77"/>
      <c r="V21" s="116">
        <v>7.9721974362399619</v>
      </c>
      <c r="W21" s="77">
        <v>0.75903535901957064</v>
      </c>
      <c r="X21" s="77">
        <v>18.317767247717136</v>
      </c>
      <c r="Y21" s="77">
        <v>0.72840517580558084</v>
      </c>
      <c r="Z21" s="77"/>
      <c r="AA21" s="77">
        <v>64.268495583592312</v>
      </c>
      <c r="AB21" s="77">
        <v>2.1416581003143849</v>
      </c>
      <c r="AC21" s="77">
        <v>47.310000684132007</v>
      </c>
      <c r="AD21" s="77">
        <v>51.684541621908082</v>
      </c>
      <c r="AE21" s="77">
        <v>2.0552334308772608</v>
      </c>
      <c r="AF21" s="77">
        <v>115.77538779891597</v>
      </c>
      <c r="AG21" s="77">
        <v>120.14992873669205</v>
      </c>
      <c r="AH21" s="77">
        <v>6.1662367909151111E-2</v>
      </c>
      <c r="AI21" s="77">
        <v>3.9621597141161975</v>
      </c>
      <c r="AJ21" s="77">
        <v>6.1401311932398279</v>
      </c>
    </row>
    <row r="22" spans="1:36" s="72" customFormat="1" x14ac:dyDescent="0.15">
      <c r="B22" s="107">
        <v>16</v>
      </c>
      <c r="C22" s="115">
        <v>41363</v>
      </c>
      <c r="D22" s="72">
        <v>18</v>
      </c>
      <c r="F22" s="75">
        <v>200</v>
      </c>
      <c r="H22" s="77">
        <v>44.06527777777778</v>
      </c>
      <c r="I22" s="77">
        <v>23.198810107221924</v>
      </c>
      <c r="J22" s="77">
        <v>5.666255620899296</v>
      </c>
      <c r="K22" s="77">
        <v>4.3639057547343967</v>
      </c>
      <c r="L22" s="77">
        <v>0.15663386057365603</v>
      </c>
      <c r="M22" s="77">
        <v>1.7985496498684945</v>
      </c>
      <c r="N22" s="77">
        <v>19.052548635377494</v>
      </c>
      <c r="O22" s="77">
        <v>8.4537773659086879E-3</v>
      </c>
      <c r="P22" s="77">
        <v>3.5294882777268935E-3</v>
      </c>
      <c r="Q22" s="77">
        <v>0.11443180444295098</v>
      </c>
      <c r="R22" s="77">
        <v>7.7748642998043141E-2</v>
      </c>
      <c r="S22" s="77">
        <v>0.68472395160890787</v>
      </c>
      <c r="T22" s="77">
        <v>7.1734610882117841E-2</v>
      </c>
      <c r="U22" s="77"/>
      <c r="V22" s="116">
        <v>10.222620114886528</v>
      </c>
      <c r="W22" s="77">
        <v>1.3355605936820005</v>
      </c>
      <c r="X22" s="77">
        <v>20.902619767618461</v>
      </c>
      <c r="Y22" s="77">
        <v>0.86276432194798347</v>
      </c>
      <c r="Z22" s="77"/>
      <c r="AA22" s="77">
        <v>66.282314592062647</v>
      </c>
      <c r="AB22" s="77">
        <v>3.0308684320958186</v>
      </c>
      <c r="AC22" s="77">
        <v>47.218796840827473</v>
      </c>
      <c r="AD22" s="77">
        <v>47.435579262726669</v>
      </c>
      <c r="AE22" s="77">
        <v>1.9579232571707004</v>
      </c>
      <c r="AF22" s="77">
        <v>118.48990312215665</v>
      </c>
      <c r="AG22" s="77">
        <v>118.70668554405583</v>
      </c>
      <c r="AH22" s="77">
        <v>9.508096983731687E-2</v>
      </c>
      <c r="AI22" s="77">
        <v>4.09420464930243</v>
      </c>
      <c r="AJ22" s="77">
        <v>6.2020767586610885</v>
      </c>
    </row>
    <row r="23" spans="1:36" s="72" customFormat="1" x14ac:dyDescent="0.15">
      <c r="B23" s="107">
        <v>17</v>
      </c>
      <c r="C23" s="115">
        <v>41381</v>
      </c>
      <c r="D23" s="72">
        <v>18</v>
      </c>
      <c r="F23" s="75">
        <v>200</v>
      </c>
      <c r="H23" s="77">
        <v>51.515277777777783</v>
      </c>
      <c r="I23" s="77">
        <v>28.87688361598709</v>
      </c>
      <c r="J23" s="77">
        <v>2.663500215243964</v>
      </c>
      <c r="K23" s="77">
        <v>4.7362921554947794</v>
      </c>
      <c r="L23" s="77">
        <v>7.5205172667317507E-2</v>
      </c>
      <c r="M23" s="77">
        <v>0.74650996685795945</v>
      </c>
      <c r="N23" s="77">
        <v>11.417574634371691</v>
      </c>
      <c r="O23" s="77">
        <v>3.5183473281384589E-3</v>
      </c>
      <c r="P23" s="77">
        <v>3.181363681703285E-3</v>
      </c>
      <c r="Q23" s="77">
        <v>7.1859265684369053E-2</v>
      </c>
      <c r="R23" s="77">
        <v>0.24982365102877871</v>
      </c>
      <c r="S23" s="77">
        <v>1.3628034721908857</v>
      </c>
      <c r="T23" s="77">
        <v>0.10028705249035084</v>
      </c>
      <c r="U23" s="77"/>
      <c r="V23" s="116">
        <v>14.876006808341351</v>
      </c>
      <c r="W23" s="77">
        <v>0.60496444258562321</v>
      </c>
      <c r="X23" s="77">
        <v>14.656060528950649</v>
      </c>
      <c r="Y23" s="77">
        <v>0.48427692003532535</v>
      </c>
      <c r="Z23" s="77"/>
      <c r="AA23" s="77">
        <v>82.505381759963115</v>
      </c>
      <c r="AB23" s="77">
        <v>1.1743398632057607</v>
      </c>
      <c r="AC23" s="77">
        <v>22.195835127033035</v>
      </c>
      <c r="AD23" s="77">
        <v>28.449930120095082</v>
      </c>
      <c r="AE23" s="77">
        <v>0.9400646583414688</v>
      </c>
      <c r="AF23" s="77">
        <v>106.81562140854338</v>
      </c>
      <c r="AG23" s="77">
        <v>113.06971640160543</v>
      </c>
      <c r="AH23" s="77">
        <v>6.1424739919047129E-2</v>
      </c>
      <c r="AI23" s="77">
        <v>10.841705005584956</v>
      </c>
      <c r="AJ23" s="77">
        <v>7.1130953171670477</v>
      </c>
    </row>
    <row r="24" spans="1:36" s="72" customFormat="1" x14ac:dyDescent="0.15">
      <c r="B24" s="107">
        <v>18</v>
      </c>
      <c r="C24" s="115">
        <v>41399</v>
      </c>
      <c r="D24" s="72">
        <v>18</v>
      </c>
      <c r="F24" s="75">
        <v>200</v>
      </c>
      <c r="H24" s="77">
        <v>26.291666666666664</v>
      </c>
      <c r="I24" s="77">
        <v>26.51519124099055</v>
      </c>
      <c r="J24" s="77">
        <v>4.5681338400139992</v>
      </c>
      <c r="K24" s="77">
        <v>4.947991236449778</v>
      </c>
      <c r="L24" s="77">
        <v>0.14356783088626254</v>
      </c>
      <c r="M24" s="77">
        <v>1.2366414529633645</v>
      </c>
      <c r="N24" s="77">
        <v>16.564078446597794</v>
      </c>
      <c r="O24" s="77">
        <v>7.3967056306391901E-3</v>
      </c>
      <c r="P24" s="77">
        <v>3.9441439346562393E-3</v>
      </c>
      <c r="Q24" s="77">
        <v>0.10344861094925956</v>
      </c>
      <c r="R24" s="77">
        <v>0.12167426248141167</v>
      </c>
      <c r="S24" s="77">
        <v>0.7425611333919282</v>
      </c>
      <c r="T24" s="77">
        <v>6.1560467079096286E-2</v>
      </c>
      <c r="U24" s="77"/>
      <c r="V24" s="116">
        <v>6.9712856971104316</v>
      </c>
      <c r="W24" s="77">
        <v>0.47049850641071067</v>
      </c>
      <c r="X24" s="77">
        <v>10.840247759540199</v>
      </c>
      <c r="Y24" s="77">
        <v>0.47182969421474819</v>
      </c>
      <c r="Z24" s="77"/>
      <c r="AA24" s="77">
        <v>75.757689259973006</v>
      </c>
      <c r="AB24" s="77">
        <v>1.789534731197632</v>
      </c>
      <c r="AC24" s="77">
        <v>38.067782000116658</v>
      </c>
      <c r="AD24" s="77">
        <v>41.230736327886653</v>
      </c>
      <c r="AE24" s="77">
        <v>1.7945978860782819</v>
      </c>
      <c r="AF24" s="77">
        <v>117.40960387736557</v>
      </c>
      <c r="AG24" s="77">
        <v>120.57255820513556</v>
      </c>
      <c r="AH24" s="77">
        <v>6.4587692315844075E-2</v>
      </c>
      <c r="AI24" s="77">
        <v>5.8043814322457097</v>
      </c>
      <c r="AJ24" s="77">
        <v>6.2519087651722085</v>
      </c>
    </row>
    <row r="25" spans="1:36" s="72" customFormat="1" x14ac:dyDescent="0.15">
      <c r="B25" s="107">
        <v>19</v>
      </c>
      <c r="C25" s="115">
        <v>41417</v>
      </c>
      <c r="D25" s="72">
        <v>18</v>
      </c>
      <c r="F25" s="75">
        <v>200</v>
      </c>
      <c r="H25" s="77">
        <v>21.447222222222226</v>
      </c>
      <c r="I25" s="77">
        <v>29.859986883190579</v>
      </c>
      <c r="J25" s="77">
        <v>3.8964545984746479</v>
      </c>
      <c r="K25" s="77">
        <v>5.8585608702611491</v>
      </c>
      <c r="L25" s="77">
        <v>9.5250132519565114E-2</v>
      </c>
      <c r="M25" s="77">
        <v>0.71952670319716017</v>
      </c>
      <c r="N25" s="77">
        <v>15.061201248026915</v>
      </c>
      <c r="O25" s="77">
        <v>4.6244620490377272E-3</v>
      </c>
      <c r="P25" s="77">
        <v>2.4716116055709921E-3</v>
      </c>
      <c r="Q25" s="77">
        <v>6.6388683150610195E-2</v>
      </c>
      <c r="R25" s="77">
        <v>7.3989447542122888E-2</v>
      </c>
      <c r="S25" s="77">
        <v>0.69375612866897751</v>
      </c>
      <c r="T25" s="77">
        <v>4.9155026225573627E-2</v>
      </c>
      <c r="U25" s="77"/>
      <c r="V25" s="116">
        <v>6.4041377423642922</v>
      </c>
      <c r="W25" s="77">
        <v>0.2026871880731661</v>
      </c>
      <c r="X25" s="77">
        <v>8.0499876180155603</v>
      </c>
      <c r="Y25" s="77">
        <v>0.25535634485540359</v>
      </c>
      <c r="Z25" s="77"/>
      <c r="AA25" s="77">
        <v>85.31424823768738</v>
      </c>
      <c r="AB25" s="77">
        <v>0.94505099995259401</v>
      </c>
      <c r="AC25" s="77">
        <v>32.470454987288733</v>
      </c>
      <c r="AD25" s="77">
        <v>37.533940454417831</v>
      </c>
      <c r="AE25" s="77">
        <v>1.190626656494564</v>
      </c>
      <c r="AF25" s="77">
        <v>119.92038088142327</v>
      </c>
      <c r="AG25" s="77">
        <v>124.98386634855237</v>
      </c>
      <c r="AH25" s="77">
        <v>3.7468112214183211E-2</v>
      </c>
      <c r="AI25" s="77">
        <v>7.6633734921176604</v>
      </c>
      <c r="AJ25" s="77">
        <v>5.9462813710032298</v>
      </c>
    </row>
    <row r="26" spans="1:36" s="72" customFormat="1" x14ac:dyDescent="0.15">
      <c r="B26" s="107">
        <v>20</v>
      </c>
      <c r="C26" s="115">
        <v>41435</v>
      </c>
      <c r="D26" s="72">
        <v>18</v>
      </c>
      <c r="F26" s="75">
        <v>200</v>
      </c>
      <c r="H26" s="77">
        <v>12.624999999999998</v>
      </c>
      <c r="I26" s="77">
        <v>25.309410369322322</v>
      </c>
      <c r="J26" s="77">
        <v>5.1595472937199531</v>
      </c>
      <c r="K26" s="77">
        <v>5.3918375233932077</v>
      </c>
      <c r="L26" s="77">
        <v>4.9257671651489088E-2</v>
      </c>
      <c r="M26" s="77">
        <v>0.44096007073217097</v>
      </c>
      <c r="N26" s="77">
        <v>19.016924174035225</v>
      </c>
      <c r="O26" s="77">
        <v>3.1427043672400583E-3</v>
      </c>
      <c r="P26" s="77">
        <v>2.5326992618260897E-3</v>
      </c>
      <c r="Q26" s="77">
        <v>0.13116631387592806</v>
      </c>
      <c r="R26" s="77">
        <v>8.1937919396647879E-2</v>
      </c>
      <c r="S26" s="77">
        <v>0.46351557100389895</v>
      </c>
      <c r="T26" s="77">
        <v>3.0364524792848065E-2</v>
      </c>
      <c r="U26" s="77"/>
      <c r="V26" s="116">
        <v>3.1953130591269425</v>
      </c>
      <c r="W26" s="77">
        <v>8.2567146606275718E-2</v>
      </c>
      <c r="X26" s="77">
        <v>5.9944432161223657</v>
      </c>
      <c r="Y26" s="77">
        <v>7.7734763075006222E-2</v>
      </c>
      <c r="Z26" s="77"/>
      <c r="AA26" s="77">
        <v>72.312601055206642</v>
      </c>
      <c r="AB26" s="77">
        <v>0.65399720084178792</v>
      </c>
      <c r="AC26" s="77">
        <v>42.996227447666278</v>
      </c>
      <c r="AD26" s="77">
        <v>47.480738345523704</v>
      </c>
      <c r="AE26" s="77">
        <v>0.61572089564361354</v>
      </c>
      <c r="AF26" s="77">
        <v>116.57854659935833</v>
      </c>
      <c r="AG26" s="77">
        <v>121.06305749721575</v>
      </c>
      <c r="AH26" s="77">
        <v>2.0496945797643228E-2</v>
      </c>
      <c r="AI26" s="77">
        <v>4.9053548554789259</v>
      </c>
      <c r="AJ26" s="77">
        <v>5.4763603878578326</v>
      </c>
    </row>
    <row r="27" spans="1:36" s="72" customFormat="1" x14ac:dyDescent="0.15">
      <c r="B27" s="107">
        <v>21</v>
      </c>
      <c r="C27" s="115">
        <v>41453</v>
      </c>
      <c r="D27" s="72">
        <v>18</v>
      </c>
      <c r="F27" s="75">
        <v>200</v>
      </c>
      <c r="H27" s="77">
        <v>45.419444444444444</v>
      </c>
      <c r="I27" s="77">
        <v>10.276187557353715</v>
      </c>
      <c r="J27" s="77">
        <v>7.7233640614396464</v>
      </c>
      <c r="K27" s="77">
        <v>1.9731785631850671</v>
      </c>
      <c r="L27" s="77">
        <v>0.18938819950710892</v>
      </c>
      <c r="M27" s="77">
        <v>1.3930506804182154</v>
      </c>
      <c r="N27" s="77">
        <v>29.125447507635091</v>
      </c>
      <c r="O27" s="77">
        <v>1.2705169968252236E-2</v>
      </c>
      <c r="P27" s="77">
        <v>1.5495376196539691E-2</v>
      </c>
      <c r="Q27" s="77">
        <v>3.074304018519594</v>
      </c>
      <c r="R27" s="77">
        <v>3.6615712585294696E-2</v>
      </c>
      <c r="S27" s="77">
        <v>0.33866110546858841</v>
      </c>
      <c r="T27" s="77">
        <v>6.2443354953456286E-2</v>
      </c>
      <c r="U27" s="77"/>
      <c r="V27" s="116">
        <v>4.6673872986191833</v>
      </c>
      <c r="W27" s="77">
        <v>0.81247360106912792</v>
      </c>
      <c r="X27" s="77">
        <v>32.964017289741044</v>
      </c>
      <c r="Y27" s="77">
        <v>1.0752383507433119</v>
      </c>
      <c r="Z27" s="77"/>
      <c r="AA27" s="77">
        <v>29.360535878153474</v>
      </c>
      <c r="AB27" s="77">
        <v>1.7888232914493671</v>
      </c>
      <c r="AC27" s="77">
        <v>64.361367178663713</v>
      </c>
      <c r="AD27" s="77">
        <v>72.576883519703841</v>
      </c>
      <c r="AE27" s="77">
        <v>2.3673524938388613</v>
      </c>
      <c r="AF27" s="77">
        <v>97.878078842105424</v>
      </c>
      <c r="AG27" s="77">
        <v>106.09359518314555</v>
      </c>
      <c r="AH27" s="77">
        <v>3.6677510699077709E-2</v>
      </c>
      <c r="AI27" s="77">
        <v>1.3305325860086699</v>
      </c>
      <c r="AJ27" s="77">
        <v>6.0759252645777302</v>
      </c>
    </row>
    <row r="28" spans="1:36" s="107" customFormat="1" x14ac:dyDescent="0.15">
      <c r="A28" s="89"/>
      <c r="B28" s="89">
        <v>22</v>
      </c>
      <c r="C28" s="90">
        <v>41471</v>
      </c>
      <c r="D28" s="89">
        <v>18</v>
      </c>
      <c r="E28" s="89"/>
      <c r="F28" s="117">
        <v>200</v>
      </c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112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</row>
    <row r="29" spans="1:36" s="107" customFormat="1" x14ac:dyDescent="0.15">
      <c r="A29" s="89"/>
      <c r="B29" s="89">
        <v>23</v>
      </c>
      <c r="C29" s="90">
        <v>41480</v>
      </c>
      <c r="D29" s="89">
        <v>18</v>
      </c>
      <c r="E29" s="89"/>
      <c r="F29" s="117">
        <v>200</v>
      </c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112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</row>
    <row r="30" spans="1:36" s="107" customFormat="1" x14ac:dyDescent="0.15">
      <c r="A30" s="89"/>
      <c r="B30" s="89">
        <v>24</v>
      </c>
      <c r="C30" s="90">
        <v>41489</v>
      </c>
      <c r="D30" s="89">
        <v>18</v>
      </c>
      <c r="E30" s="89"/>
      <c r="F30" s="117">
        <v>200</v>
      </c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112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</row>
    <row r="31" spans="1:36" s="107" customFormat="1" x14ac:dyDescent="0.15">
      <c r="A31" s="89"/>
      <c r="B31" s="89">
        <v>25</v>
      </c>
      <c r="C31" s="90">
        <v>41498</v>
      </c>
      <c r="D31" s="89">
        <v>18</v>
      </c>
      <c r="E31" s="89"/>
      <c r="F31" s="117">
        <v>200</v>
      </c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112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</row>
    <row r="32" spans="1:36" s="107" customFormat="1" x14ac:dyDescent="0.15">
      <c r="A32" s="89"/>
      <c r="B32" s="89">
        <v>26</v>
      </c>
      <c r="C32" s="90">
        <v>41507</v>
      </c>
      <c r="D32" s="89">
        <v>18</v>
      </c>
      <c r="E32" s="89"/>
      <c r="F32" s="117">
        <v>200</v>
      </c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112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</row>
    <row r="33" spans="1:36" s="107" customFormat="1" x14ac:dyDescent="0.15">
      <c r="A33" s="89"/>
      <c r="B33" s="89"/>
      <c r="C33" s="90">
        <v>41516</v>
      </c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112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</row>
    <row r="34" spans="1:36" x14ac:dyDescent="0.15">
      <c r="A34" s="69" t="s">
        <v>199</v>
      </c>
      <c r="B34" s="69"/>
      <c r="C34" s="69"/>
      <c r="D34" s="70"/>
      <c r="E34" s="70"/>
      <c r="F34" s="71" t="s">
        <v>200</v>
      </c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114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89"/>
    </row>
    <row r="35" spans="1:36" ht="12.6" thickBot="1" x14ac:dyDescent="0.2">
      <c r="A35" s="62"/>
      <c r="B35" s="62"/>
      <c r="C35" s="62"/>
      <c r="D35" s="63"/>
      <c r="E35" s="63"/>
      <c r="F35" s="63"/>
      <c r="G35" s="62"/>
      <c r="H35" s="64" t="s">
        <v>111</v>
      </c>
      <c r="I35" s="62" t="s">
        <v>112</v>
      </c>
      <c r="J35" s="62" t="s">
        <v>113</v>
      </c>
      <c r="K35" s="62" t="s">
        <v>114</v>
      </c>
      <c r="L35" s="62" t="s">
        <v>115</v>
      </c>
      <c r="M35" s="62" t="s">
        <v>116</v>
      </c>
      <c r="N35" s="62" t="s">
        <v>117</v>
      </c>
      <c r="O35" s="62" t="s">
        <v>118</v>
      </c>
      <c r="P35" s="62" t="s">
        <v>119</v>
      </c>
      <c r="Q35" s="62" t="s">
        <v>120</v>
      </c>
      <c r="R35" s="62" t="s">
        <v>121</v>
      </c>
      <c r="S35" s="62" t="s">
        <v>122</v>
      </c>
      <c r="T35" s="62" t="s">
        <v>123</v>
      </c>
      <c r="U35" s="62"/>
      <c r="V35" s="111" t="s">
        <v>107</v>
      </c>
      <c r="W35" s="62" t="s">
        <v>108</v>
      </c>
      <c r="X35" s="62" t="s">
        <v>109</v>
      </c>
      <c r="Y35" s="62" t="s">
        <v>110</v>
      </c>
      <c r="Z35" s="62"/>
      <c r="AA35" s="62" t="s">
        <v>124</v>
      </c>
      <c r="AB35" s="62" t="s">
        <v>125</v>
      </c>
      <c r="AC35" s="62" t="s">
        <v>126</v>
      </c>
      <c r="AD35" s="62" t="s">
        <v>127</v>
      </c>
      <c r="AE35" s="62" t="s">
        <v>128</v>
      </c>
      <c r="AF35" s="62" t="s">
        <v>129</v>
      </c>
      <c r="AG35" s="62" t="s">
        <v>130</v>
      </c>
      <c r="AH35" s="62" t="s">
        <v>131</v>
      </c>
      <c r="AI35" s="62" t="s">
        <v>132</v>
      </c>
      <c r="AJ35" s="62" t="s">
        <v>133</v>
      </c>
    </row>
    <row r="36" spans="1:36" x14ac:dyDescent="0.15">
      <c r="A36" s="65"/>
      <c r="B36" s="65"/>
      <c r="C36" s="65"/>
      <c r="D36" s="66"/>
      <c r="E36" s="66"/>
      <c r="F36" s="66"/>
      <c r="G36" s="65"/>
      <c r="H36" s="66" t="s">
        <v>136</v>
      </c>
      <c r="I36" s="65" t="s">
        <v>137</v>
      </c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110" t="s">
        <v>134</v>
      </c>
      <c r="W36" s="65"/>
      <c r="X36" s="65" t="s">
        <v>135</v>
      </c>
      <c r="Y36" s="65"/>
      <c r="Z36" s="65"/>
      <c r="AA36" s="65" t="s">
        <v>138</v>
      </c>
      <c r="AB36" s="65"/>
      <c r="AC36" s="65" t="s">
        <v>139</v>
      </c>
      <c r="AD36" s="65" t="s">
        <v>135</v>
      </c>
      <c r="AE36" s="65"/>
      <c r="AF36" s="65"/>
      <c r="AG36" s="65"/>
      <c r="AH36" s="65"/>
      <c r="AI36" s="65"/>
      <c r="AJ36" s="65"/>
    </row>
    <row r="37" spans="1:36" x14ac:dyDescent="0.15">
      <c r="A37" s="65" t="s">
        <v>144</v>
      </c>
      <c r="B37" s="65"/>
      <c r="C37" s="66" t="s">
        <v>7</v>
      </c>
      <c r="D37" s="66" t="s">
        <v>145</v>
      </c>
      <c r="E37" s="66"/>
      <c r="F37" s="66" t="s">
        <v>146</v>
      </c>
      <c r="G37" s="65"/>
      <c r="H37" s="66" t="s">
        <v>9</v>
      </c>
      <c r="I37" s="66" t="s">
        <v>147</v>
      </c>
      <c r="J37" s="66" t="s">
        <v>148</v>
      </c>
      <c r="K37" s="66" t="s">
        <v>107</v>
      </c>
      <c r="L37" s="66" t="s">
        <v>13</v>
      </c>
      <c r="M37" s="66" t="s">
        <v>14</v>
      </c>
      <c r="N37" s="66" t="s">
        <v>15</v>
      </c>
      <c r="O37" s="66" t="s">
        <v>16</v>
      </c>
      <c r="P37" s="66" t="s">
        <v>17</v>
      </c>
      <c r="Q37" s="66" t="s">
        <v>18</v>
      </c>
      <c r="R37" s="66" t="s">
        <v>19</v>
      </c>
      <c r="S37" s="66" t="s">
        <v>149</v>
      </c>
      <c r="T37" s="66" t="s">
        <v>150</v>
      </c>
      <c r="U37" s="66"/>
      <c r="V37" s="110" t="s">
        <v>140</v>
      </c>
      <c r="W37" s="65" t="s">
        <v>141</v>
      </c>
      <c r="X37" s="65" t="s">
        <v>142</v>
      </c>
      <c r="Y37" s="65" t="s">
        <v>143</v>
      </c>
      <c r="Z37" s="65"/>
      <c r="AA37" s="65" t="s">
        <v>151</v>
      </c>
      <c r="AB37" s="65" t="s">
        <v>152</v>
      </c>
      <c r="AC37" s="65" t="s">
        <v>153</v>
      </c>
      <c r="AD37" s="65" t="s">
        <v>154</v>
      </c>
      <c r="AE37" s="65" t="s">
        <v>155</v>
      </c>
      <c r="AF37" s="65" t="s">
        <v>156</v>
      </c>
      <c r="AG37" s="65" t="s">
        <v>157</v>
      </c>
      <c r="AH37" s="65" t="s">
        <v>158</v>
      </c>
      <c r="AI37" s="65" t="s">
        <v>159</v>
      </c>
      <c r="AJ37" s="65" t="s">
        <v>160</v>
      </c>
    </row>
    <row r="38" spans="1:36" x14ac:dyDescent="0.15">
      <c r="A38" s="67"/>
      <c r="B38" s="67"/>
      <c r="C38" s="67"/>
      <c r="D38" s="68" t="s">
        <v>162</v>
      </c>
      <c r="E38" s="68"/>
      <c r="F38" s="68" t="s">
        <v>163</v>
      </c>
      <c r="G38" s="67"/>
      <c r="H38" s="67" t="s">
        <v>161</v>
      </c>
      <c r="I38" s="68" t="s">
        <v>40</v>
      </c>
      <c r="J38" s="68" t="s">
        <v>40</v>
      </c>
      <c r="K38" s="68" t="s">
        <v>40</v>
      </c>
      <c r="L38" s="68" t="s">
        <v>40</v>
      </c>
      <c r="M38" s="68" t="s">
        <v>40</v>
      </c>
      <c r="N38" s="68" t="s">
        <v>40</v>
      </c>
      <c r="O38" s="68" t="s">
        <v>40</v>
      </c>
      <c r="P38" s="68" t="s">
        <v>40</v>
      </c>
      <c r="Q38" s="68" t="s">
        <v>40</v>
      </c>
      <c r="R38" s="68" t="s">
        <v>40</v>
      </c>
      <c r="S38" s="68" t="s">
        <v>40</v>
      </c>
      <c r="T38" s="68" t="s">
        <v>40</v>
      </c>
      <c r="U38" s="68"/>
      <c r="V38" s="113" t="s">
        <v>161</v>
      </c>
      <c r="W38" s="67" t="s">
        <v>161</v>
      </c>
      <c r="X38" s="67" t="s">
        <v>161</v>
      </c>
      <c r="Y38" s="67" t="s">
        <v>161</v>
      </c>
      <c r="Z38" s="67"/>
      <c r="AA38" s="67" t="s">
        <v>40</v>
      </c>
      <c r="AB38" s="67" t="s">
        <v>40</v>
      </c>
      <c r="AC38" s="67" t="s">
        <v>40</v>
      </c>
      <c r="AD38" s="67" t="s">
        <v>40</v>
      </c>
      <c r="AE38" s="67" t="s">
        <v>40</v>
      </c>
      <c r="AF38" s="67" t="s">
        <v>40</v>
      </c>
      <c r="AG38" s="67" t="s">
        <v>40</v>
      </c>
      <c r="AH38" s="67"/>
      <c r="AI38" s="67"/>
      <c r="AJ38" s="67"/>
    </row>
    <row r="39" spans="1:36" x14ac:dyDescent="0.15">
      <c r="A39" s="69" t="s">
        <v>197</v>
      </c>
      <c r="B39" s="69"/>
      <c r="C39" s="69"/>
      <c r="D39" s="70"/>
      <c r="E39" s="70"/>
      <c r="F39" s="71" t="s">
        <v>198</v>
      </c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114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</row>
    <row r="40" spans="1:36" s="72" customFormat="1" x14ac:dyDescent="0.15">
      <c r="A40" s="91"/>
      <c r="B40" s="72">
        <v>1</v>
      </c>
      <c r="C40" s="73">
        <v>41093</v>
      </c>
      <c r="D40" s="72">
        <v>18</v>
      </c>
      <c r="E40" s="93"/>
      <c r="F40" s="94">
        <v>500</v>
      </c>
      <c r="G40" s="91"/>
      <c r="H40" s="77">
        <v>9.1583333333333332</v>
      </c>
      <c r="I40" s="77">
        <v>15.89444198951286</v>
      </c>
      <c r="J40" s="77">
        <v>7.1446948424044976</v>
      </c>
      <c r="K40" s="77">
        <v>2.7953482670511618</v>
      </c>
      <c r="L40" s="77">
        <v>0.19785915219003333</v>
      </c>
      <c r="M40" s="77">
        <v>2.1334039597505203</v>
      </c>
      <c r="N40" s="77">
        <v>25.652034526186313</v>
      </c>
      <c r="O40" s="77">
        <v>1.1141048021433987E-2</v>
      </c>
      <c r="P40" s="77">
        <v>9.0631556914126943E-3</v>
      </c>
      <c r="Q40" s="77">
        <v>0.12842688489308166</v>
      </c>
      <c r="R40" s="77">
        <v>2.7894869614565613E-2</v>
      </c>
      <c r="S40" s="77">
        <v>0.4070966782039307</v>
      </c>
      <c r="T40" s="77">
        <v>6.4460079252824598E-2</v>
      </c>
      <c r="U40" s="77"/>
      <c r="V40" s="116">
        <v>1.4556659788728858</v>
      </c>
      <c r="W40" s="77">
        <v>0.32018829990548126</v>
      </c>
      <c r="X40" s="77">
        <v>5.8505963208646516</v>
      </c>
      <c r="Y40" s="77">
        <v>0.2265075086008819</v>
      </c>
      <c r="Z40" s="77"/>
      <c r="AA40" s="77">
        <v>45.412691398608175</v>
      </c>
      <c r="AB40" s="77">
        <v>3.4961415822254556</v>
      </c>
      <c r="AC40" s="77">
        <v>59.539123686704151</v>
      </c>
      <c r="AD40" s="77">
        <v>63.882762375228239</v>
      </c>
      <c r="AE40" s="77">
        <v>2.4732394023754165</v>
      </c>
      <c r="AF40" s="77">
        <v>110.92119606991319</v>
      </c>
      <c r="AG40" s="77">
        <v>115.26483475843727</v>
      </c>
      <c r="AH40" s="77">
        <v>8.1439678667274654E-2</v>
      </c>
      <c r="AI40" s="77">
        <v>2.2246495252922092</v>
      </c>
      <c r="AJ40" s="77">
        <v>6.6337049565539079</v>
      </c>
    </row>
    <row r="41" spans="1:36" s="72" customFormat="1" x14ac:dyDescent="0.15">
      <c r="B41" s="72">
        <v>2</v>
      </c>
      <c r="C41" s="73">
        <v>41111</v>
      </c>
      <c r="D41" s="72">
        <v>18</v>
      </c>
      <c r="F41" s="94">
        <v>500</v>
      </c>
      <c r="H41" s="77">
        <v>14.851388888888891</v>
      </c>
      <c r="I41" s="77">
        <v>10.940924498922435</v>
      </c>
      <c r="J41" s="77">
        <v>7.208739741162173</v>
      </c>
      <c r="K41" s="77">
        <v>1.6418970669796995</v>
      </c>
      <c r="L41" s="77">
        <v>0.21284292176649103</v>
      </c>
      <c r="M41" s="77">
        <v>3.1936758121711541</v>
      </c>
      <c r="N41" s="77">
        <v>24.774871874098555</v>
      </c>
      <c r="O41" s="77">
        <v>1.1686885774618419E-2</v>
      </c>
      <c r="P41" s="77">
        <v>1.4171380411457123E-2</v>
      </c>
      <c r="Q41" s="77">
        <v>0.13046498082604915</v>
      </c>
      <c r="R41" s="77">
        <v>3.5742998392530874E-2</v>
      </c>
      <c r="S41" s="77">
        <v>0.40815308062847405</v>
      </c>
      <c r="T41" s="77">
        <v>0.12544537354357477</v>
      </c>
      <c r="U41" s="77"/>
      <c r="V41" s="116">
        <v>1.624879245374689</v>
      </c>
      <c r="W41" s="77">
        <v>0.87887656799900926</v>
      </c>
      <c r="X41" s="77">
        <v>9.1590187593233097</v>
      </c>
      <c r="Y41" s="77">
        <v>0.39512662542518906</v>
      </c>
      <c r="Z41" s="77"/>
      <c r="AA41" s="77">
        <v>31.259784282635529</v>
      </c>
      <c r="AB41" s="77">
        <v>5.9178072473514121</v>
      </c>
      <c r="AC41" s="77">
        <v>60.072831176351436</v>
      </c>
      <c r="AD41" s="77">
        <v>61.671126033038263</v>
      </c>
      <c r="AE41" s="77">
        <v>2.6605365220811379</v>
      </c>
      <c r="AF41" s="77">
        <v>99.910959228419529</v>
      </c>
      <c r="AG41" s="77">
        <v>101.50925408510633</v>
      </c>
      <c r="AH41" s="77">
        <v>0.14279390293654542</v>
      </c>
      <c r="AI41" s="77">
        <v>1.5177305453891403</v>
      </c>
      <c r="AJ41" s="77">
        <v>7.7741852227617914</v>
      </c>
    </row>
    <row r="42" spans="1:36" s="72" customFormat="1" x14ac:dyDescent="0.15">
      <c r="B42" s="72">
        <v>3</v>
      </c>
      <c r="C42" s="73">
        <v>41129</v>
      </c>
      <c r="D42" s="72">
        <v>18</v>
      </c>
      <c r="F42" s="94">
        <v>500</v>
      </c>
      <c r="H42" s="77">
        <v>16.790277777777774</v>
      </c>
      <c r="I42" s="77">
        <v>12.164898345624335</v>
      </c>
      <c r="J42" s="77">
        <v>7.8781727971136544</v>
      </c>
      <c r="K42" s="77">
        <v>1.8623729897236292</v>
      </c>
      <c r="L42" s="77">
        <v>0.22797203845695491</v>
      </c>
      <c r="M42" s="77">
        <v>3.8460775733340058</v>
      </c>
      <c r="N42" s="77">
        <v>25.396294405424442</v>
      </c>
      <c r="O42" s="77">
        <v>1.2991683732352165E-2</v>
      </c>
      <c r="P42" s="77">
        <v>2.3298363846703349E-2</v>
      </c>
      <c r="Q42" s="77">
        <v>0.14699115934934917</v>
      </c>
      <c r="R42" s="77">
        <v>4.3866122664993748E-2</v>
      </c>
      <c r="S42" s="77">
        <v>0.41742680232951701</v>
      </c>
      <c r="T42" s="77">
        <v>7.5115612523266956E-2</v>
      </c>
      <c r="U42" s="77"/>
      <c r="V42" s="116">
        <v>2.0425202236146189</v>
      </c>
      <c r="W42" s="77">
        <v>1.2356623065565275</v>
      </c>
      <c r="X42" s="77">
        <v>10.612424516691767</v>
      </c>
      <c r="Y42" s="77">
        <v>0.47846423140731381</v>
      </c>
      <c r="Z42" s="77"/>
      <c r="AA42" s="77">
        <v>34.756852416069535</v>
      </c>
      <c r="AB42" s="77">
        <v>7.3593916843469289</v>
      </c>
      <c r="AC42" s="77">
        <v>65.651439975947127</v>
      </c>
      <c r="AD42" s="77">
        <v>63.205770965489911</v>
      </c>
      <c r="AE42" s="77">
        <v>2.8496504807119361</v>
      </c>
      <c r="AF42" s="77">
        <v>110.61733455707552</v>
      </c>
      <c r="AG42" s="77">
        <v>108.17166554661831</v>
      </c>
      <c r="AH42" s="77">
        <v>0.17326702219539125</v>
      </c>
      <c r="AI42" s="77">
        <v>1.5441268754705684</v>
      </c>
      <c r="AJ42" s="77">
        <v>7.6205902263082645</v>
      </c>
    </row>
    <row r="43" spans="1:36" s="72" customFormat="1" x14ac:dyDescent="0.15">
      <c r="B43" s="72">
        <v>4</v>
      </c>
      <c r="C43" s="73">
        <v>41147</v>
      </c>
      <c r="D43" s="72">
        <v>18</v>
      </c>
      <c r="F43" s="94">
        <v>500</v>
      </c>
      <c r="H43" s="77">
        <v>12.74861111111111</v>
      </c>
      <c r="I43" s="77">
        <v>12.264382594862052</v>
      </c>
      <c r="J43" s="77">
        <v>7.6610993950080264</v>
      </c>
      <c r="K43" s="77">
        <v>1.9895771243016092</v>
      </c>
      <c r="L43" s="77">
        <v>0.32502114302156343</v>
      </c>
      <c r="M43" s="77">
        <v>3.9405978967956088</v>
      </c>
      <c r="N43" s="77">
        <v>26.27621834263774</v>
      </c>
      <c r="O43" s="77">
        <v>1.9186584845543642E-2</v>
      </c>
      <c r="P43" s="77">
        <v>3.0445728523106751E-2</v>
      </c>
      <c r="Q43" s="77">
        <v>0.23761285146166652</v>
      </c>
      <c r="R43" s="77">
        <v>6.4420422832168867E-2</v>
      </c>
      <c r="S43" s="77">
        <v>0.51875804677693937</v>
      </c>
      <c r="T43" s="77">
        <v>0.10683119204029616</v>
      </c>
      <c r="U43" s="77"/>
      <c r="V43" s="116">
        <v>1.5635384421977607</v>
      </c>
      <c r="W43" s="77">
        <v>0.86558752897160762</v>
      </c>
      <c r="X43" s="77">
        <v>8.3228376260824426</v>
      </c>
      <c r="Y43" s="77">
        <v>0.51794601940884211</v>
      </c>
      <c r="Z43" s="77"/>
      <c r="AA43" s="77">
        <v>35.041093128177295</v>
      </c>
      <c r="AB43" s="77">
        <v>6.7896614103884687</v>
      </c>
      <c r="AC43" s="77">
        <v>63.842494958400216</v>
      </c>
      <c r="AD43" s="77">
        <v>65.284269427817392</v>
      </c>
      <c r="AE43" s="77">
        <v>4.0627642877695429</v>
      </c>
      <c r="AF43" s="77">
        <v>109.73601378473552</v>
      </c>
      <c r="AG43" s="77">
        <v>111.17778825415269</v>
      </c>
      <c r="AH43" s="77">
        <v>0.15476412467553696</v>
      </c>
      <c r="AI43" s="77">
        <v>1.6008645708021392</v>
      </c>
      <c r="AJ43" s="77">
        <v>7.1917022898496654</v>
      </c>
    </row>
    <row r="44" spans="1:36" s="72" customFormat="1" x14ac:dyDescent="0.15">
      <c r="B44" s="72">
        <v>5</v>
      </c>
      <c r="C44" s="73">
        <v>41165</v>
      </c>
      <c r="D44" s="72">
        <v>18</v>
      </c>
      <c r="F44" s="94">
        <v>500</v>
      </c>
      <c r="H44" s="77">
        <v>7.9305555555555554</v>
      </c>
      <c r="I44" s="77">
        <v>12.881919503200109</v>
      </c>
      <c r="J44" s="77">
        <v>7.5791940356382987</v>
      </c>
      <c r="K44" s="77">
        <v>1.8640506554152614</v>
      </c>
      <c r="L44" s="77">
        <v>0.32645885485040727</v>
      </c>
      <c r="M44" s="77">
        <v>3.8918371325176451</v>
      </c>
      <c r="N44" s="77">
        <v>26.187942342955274</v>
      </c>
      <c r="O44" s="77">
        <v>1.9249593433507135E-2</v>
      </c>
      <c r="P44" s="77">
        <v>3.1083713369233681E-2</v>
      </c>
      <c r="Q44" s="77">
        <v>0.22988026107916762</v>
      </c>
      <c r="R44" s="77">
        <v>5.3513636704175999E-2</v>
      </c>
      <c r="S44" s="77">
        <v>0.5483676866408409</v>
      </c>
      <c r="T44" s="77">
        <v>8.9159053461910803E-2</v>
      </c>
      <c r="U44" s="77"/>
      <c r="V44" s="116">
        <v>1.0216077828232308</v>
      </c>
      <c r="W44" s="77">
        <v>0.52824120724620105</v>
      </c>
      <c r="X44" s="77">
        <v>5.1597607898498845</v>
      </c>
      <c r="Y44" s="77">
        <v>0.32362501062427523</v>
      </c>
      <c r="Z44" s="77"/>
      <c r="AA44" s="77">
        <v>36.805484294857457</v>
      </c>
      <c r="AB44" s="77">
        <v>6.6608348374302055</v>
      </c>
      <c r="AC44" s="77">
        <v>63.159950296985819</v>
      </c>
      <c r="AD44" s="77">
        <v>65.061782288825185</v>
      </c>
      <c r="AE44" s="77">
        <v>4.0807356856300911</v>
      </c>
      <c r="AF44" s="77">
        <v>110.70700511490358</v>
      </c>
      <c r="AG44" s="77">
        <v>112.60883710674294</v>
      </c>
      <c r="AH44" s="77">
        <v>0.15234683487945591</v>
      </c>
      <c r="AI44" s="77">
        <v>1.6996423950393333</v>
      </c>
      <c r="AJ44" s="77">
        <v>8.0624987542083453</v>
      </c>
    </row>
    <row r="45" spans="1:36" s="72" customFormat="1" x14ac:dyDescent="0.15">
      <c r="B45" s="72">
        <v>6</v>
      </c>
      <c r="C45" s="73">
        <v>41183</v>
      </c>
      <c r="D45" s="72">
        <v>18</v>
      </c>
      <c r="F45" s="94">
        <v>500</v>
      </c>
      <c r="H45" s="77">
        <v>3.9625000000000004</v>
      </c>
      <c r="I45" s="77">
        <v>6.9928075770029992</v>
      </c>
      <c r="J45" s="77">
        <v>10.058477817859071</v>
      </c>
      <c r="K45" s="77">
        <v>1.1457124248690529</v>
      </c>
      <c r="L45" s="77">
        <v>6.4031202863016154E-2</v>
      </c>
      <c r="M45" s="77">
        <v>0.87687371415116988</v>
      </c>
      <c r="N45" s="77">
        <v>34.790938794915434</v>
      </c>
      <c r="O45" s="77">
        <v>4.0778330892461793E-3</v>
      </c>
      <c r="P45" s="77">
        <v>5.5094243452127652E-3</v>
      </c>
      <c r="Q45" s="77">
        <v>4.0671190581816036E-2</v>
      </c>
      <c r="R45" s="77">
        <v>2.7226014745653462E-2</v>
      </c>
      <c r="S45" s="77">
        <v>0.25560640884204339</v>
      </c>
      <c r="T45" s="77">
        <v>4.5535254138158052E-2</v>
      </c>
      <c r="U45" s="77"/>
      <c r="V45" s="116">
        <v>0.27709000023874386</v>
      </c>
      <c r="W45" s="77">
        <v>6.2565053734203166E-2</v>
      </c>
      <c r="X45" s="77">
        <v>3.4433058288545011</v>
      </c>
      <c r="Y45" s="77">
        <v>3.1715455168087693E-2</v>
      </c>
      <c r="Z45" s="77"/>
      <c r="AA45" s="77">
        <v>19.97945022000857</v>
      </c>
      <c r="AB45" s="77">
        <v>1.5789288008631712</v>
      </c>
      <c r="AC45" s="77">
        <v>83.820648482158916</v>
      </c>
      <c r="AD45" s="77">
        <v>86.897307983709808</v>
      </c>
      <c r="AE45" s="77">
        <v>0.80039003578770196</v>
      </c>
      <c r="AF45" s="77">
        <v>106.17941753881836</v>
      </c>
      <c r="AG45" s="77">
        <v>109.25607704036925</v>
      </c>
      <c r="AH45" s="77">
        <v>2.703877121597802E-2</v>
      </c>
      <c r="AI45" s="77">
        <v>0.69521529038788554</v>
      </c>
      <c r="AJ45" s="77">
        <v>7.1207009101223067</v>
      </c>
    </row>
    <row r="46" spans="1:36" s="72" customFormat="1" x14ac:dyDescent="0.15">
      <c r="B46" s="72">
        <v>7</v>
      </c>
      <c r="C46" s="73">
        <v>41201</v>
      </c>
      <c r="D46" s="72">
        <v>18</v>
      </c>
      <c r="F46" s="94">
        <v>500</v>
      </c>
      <c r="H46" s="77">
        <v>7.9972222222222227</v>
      </c>
      <c r="I46" s="77">
        <v>26.119078180847627</v>
      </c>
      <c r="J46" s="77">
        <v>7.0110083216101309</v>
      </c>
      <c r="K46" s="77">
        <v>3.0302814603779016</v>
      </c>
      <c r="L46" s="77">
        <v>3.1070736185641157E-2</v>
      </c>
      <c r="M46" s="77">
        <v>0.38178601722220756</v>
      </c>
      <c r="N46" s="77">
        <v>24.118727048766342</v>
      </c>
      <c r="O46" s="77">
        <v>4.5889482933628113E-3</v>
      </c>
      <c r="P46" s="77">
        <v>1.7998771573514663E-3</v>
      </c>
      <c r="Q46" s="77">
        <v>2.1541451294654634E-2</v>
      </c>
      <c r="R46" s="77">
        <v>2.8415783430230839E-3</v>
      </c>
      <c r="S46" s="77">
        <v>0.45305910398638582</v>
      </c>
      <c r="T46" s="77">
        <v>4.9149244334187117E-2</v>
      </c>
      <c r="U46" s="77"/>
      <c r="V46" s="116">
        <v>2.0888007245183422</v>
      </c>
      <c r="W46" s="77">
        <v>5.2882258824426619E-2</v>
      </c>
      <c r="X46" s="77">
        <v>4.8189645033791031</v>
      </c>
      <c r="Y46" s="77">
        <v>3.1059947735576701E-2</v>
      </c>
      <c r="Z46" s="77"/>
      <c r="AA46" s="77">
        <v>74.625937659564656</v>
      </c>
      <c r="AB46" s="77">
        <v>0.66125783872155552</v>
      </c>
      <c r="AC46" s="77">
        <v>58.425069346751087</v>
      </c>
      <c r="AD46" s="77">
        <v>60.257979201683803</v>
      </c>
      <c r="AE46" s="77">
        <v>0.38838420232051446</v>
      </c>
      <c r="AF46" s="77">
        <v>134.10064904735779</v>
      </c>
      <c r="AG46" s="77">
        <v>135.93355890229051</v>
      </c>
      <c r="AH46" s="77">
        <v>1.633003054518627E-2</v>
      </c>
      <c r="AI46" s="77">
        <v>3.7254381941525327</v>
      </c>
      <c r="AJ46" s="77">
        <v>10.055916678398388</v>
      </c>
    </row>
    <row r="47" spans="1:36" s="72" customFormat="1" x14ac:dyDescent="0.15">
      <c r="B47" s="72">
        <v>8</v>
      </c>
      <c r="C47" s="73">
        <v>41219</v>
      </c>
      <c r="D47" s="72">
        <v>18</v>
      </c>
      <c r="F47" s="94">
        <v>500</v>
      </c>
      <c r="H47" s="77">
        <v>4.5472222222222225</v>
      </c>
      <c r="I47" s="77">
        <v>5.250000000000199E-2</v>
      </c>
      <c r="J47" s="77">
        <v>13.108742925648007</v>
      </c>
      <c r="K47" s="77">
        <v>0.23910692825875382</v>
      </c>
      <c r="L47" s="77">
        <v>0.112935562101663</v>
      </c>
      <c r="M47" s="77">
        <v>1.4716616041168626</v>
      </c>
      <c r="N47" s="77">
        <v>38.388243641377429</v>
      </c>
      <c r="O47" s="77">
        <v>5.8712923844817634E-3</v>
      </c>
      <c r="P47" s="77">
        <v>7.3034830816976317E-3</v>
      </c>
      <c r="Q47" s="77">
        <v>4.3714392235833101E-2</v>
      </c>
      <c r="R47" s="77">
        <v>1.4218604701126522E-2</v>
      </c>
      <c r="S47" s="77">
        <v>0.33039666197489159</v>
      </c>
      <c r="T47" s="77">
        <v>3.8436483447380231E-2</v>
      </c>
      <c r="U47" s="77"/>
      <c r="V47" s="116">
        <v>2.3872916666667575E-3</v>
      </c>
      <c r="W47" s="77">
        <v>0.11845571893937736</v>
      </c>
      <c r="X47" s="77">
        <v>4.3575775752329609</v>
      </c>
      <c r="Y47" s="77">
        <v>6.4192887208479973E-2</v>
      </c>
      <c r="Z47" s="77"/>
      <c r="AA47" s="77">
        <v>0.15000000000000568</v>
      </c>
      <c r="AB47" s="77">
        <v>2.6050127561500207</v>
      </c>
      <c r="AC47" s="77">
        <v>109.23952438040006</v>
      </c>
      <c r="AD47" s="77">
        <v>95.829439650816482</v>
      </c>
      <c r="AE47" s="77">
        <v>1.4116945262707874</v>
      </c>
      <c r="AF47" s="77">
        <v>113.40623166282087</v>
      </c>
      <c r="AG47" s="77">
        <v>99.996146933237299</v>
      </c>
      <c r="AH47" s="77">
        <v>4.0452152195916233E-2</v>
      </c>
      <c r="AI47" s="77">
        <v>4.0049606814153574E-3</v>
      </c>
      <c r="AJ47" s="77">
        <v>0.25616154431844629</v>
      </c>
    </row>
    <row r="48" spans="1:36" s="72" customFormat="1" x14ac:dyDescent="0.15">
      <c r="B48" s="72">
        <v>9</v>
      </c>
      <c r="C48" s="73">
        <v>41237</v>
      </c>
      <c r="D48" s="72">
        <v>18</v>
      </c>
      <c r="F48" s="94">
        <v>500</v>
      </c>
      <c r="H48" s="77">
        <v>1.6208333333333336</v>
      </c>
      <c r="I48" s="77">
        <v>4.6095000000000006</v>
      </c>
      <c r="J48" s="77">
        <v>10.152174581304331</v>
      </c>
      <c r="K48" s="77">
        <v>0.38482993880547683</v>
      </c>
      <c r="L48" s="77">
        <v>0.18463865713487163</v>
      </c>
      <c r="M48" s="77">
        <v>1.692690879543451</v>
      </c>
      <c r="N48" s="77">
        <v>32.881015798397939</v>
      </c>
      <c r="O48" s="77">
        <v>9.8645623156987348E-3</v>
      </c>
      <c r="P48" s="77">
        <v>1.5335538430254515E-3</v>
      </c>
      <c r="Q48" s="77">
        <v>7.7799752211437936E-2</v>
      </c>
      <c r="R48" s="77">
        <v>1.9955486067310745E-2</v>
      </c>
      <c r="S48" s="77">
        <v>0.46604556419848486</v>
      </c>
      <c r="T48" s="77">
        <v>9.9407140055008517E-2</v>
      </c>
      <c r="U48" s="77"/>
      <c r="V48" s="116">
        <v>7.4712312500000017E-2</v>
      </c>
      <c r="W48" s="77">
        <v>4.1281717546331191E-2</v>
      </c>
      <c r="X48" s="77">
        <v>1.3286253048712571</v>
      </c>
      <c r="Y48" s="77">
        <v>3.7408561263263057E-2</v>
      </c>
      <c r="Z48" s="77"/>
      <c r="AA48" s="77">
        <v>13.170000000000002</v>
      </c>
      <c r="AB48" s="77">
        <v>2.546944013141256</v>
      </c>
      <c r="AC48" s="77">
        <v>84.601454844202763</v>
      </c>
      <c r="AD48" s="77">
        <v>81.971741174576266</v>
      </c>
      <c r="AE48" s="77">
        <v>2.3079832141858954</v>
      </c>
      <c r="AF48" s="77">
        <v>102.62638207152992</v>
      </c>
      <c r="AG48" s="77">
        <v>99.99666840190342</v>
      </c>
      <c r="AH48" s="77">
        <v>4.6236607925393018E-2</v>
      </c>
      <c r="AI48" s="77">
        <v>0.4540406553378814</v>
      </c>
      <c r="AJ48" s="77">
        <v>13.974354533570571</v>
      </c>
    </row>
    <row r="49" spans="1:36" s="72" customFormat="1" x14ac:dyDescent="0.15">
      <c r="B49" s="72">
        <v>10</v>
      </c>
      <c r="C49" s="73">
        <v>41255</v>
      </c>
      <c r="D49" s="72">
        <v>18</v>
      </c>
      <c r="F49" s="94">
        <v>500</v>
      </c>
      <c r="H49" s="77">
        <v>0.9750000000000002</v>
      </c>
      <c r="I49" s="77">
        <v>2.5585000000000004</v>
      </c>
      <c r="J49" s="77">
        <v>12.879179813794913</v>
      </c>
      <c r="K49" s="77">
        <v>0.83563134233109049</v>
      </c>
      <c r="L49" s="77">
        <v>0.12725585268355347</v>
      </c>
      <c r="M49" s="77">
        <v>1.8066384476788333</v>
      </c>
      <c r="N49" s="77">
        <v>35.185080519735322</v>
      </c>
      <c r="O49" s="77">
        <v>7.1898703374824353E-3</v>
      </c>
      <c r="P49" s="77">
        <v>2.6717495220010125E-3</v>
      </c>
      <c r="Q49" s="77">
        <v>-2.2627791074754503E-3</v>
      </c>
      <c r="R49" s="77">
        <v>2.7005969516839336E-2</v>
      </c>
      <c r="S49" s="77">
        <v>0.51429518029021726</v>
      </c>
      <c r="T49" s="77">
        <v>9.8907971014602483E-2</v>
      </c>
      <c r="U49" s="77"/>
      <c r="V49" s="116">
        <v>2.4945375000000009E-2</v>
      </c>
      <c r="W49" s="77">
        <v>3.2091308297125296E-2</v>
      </c>
      <c r="X49" s="77">
        <v>0.85608540696396784</v>
      </c>
      <c r="Y49" s="77">
        <v>1.5509307045808081E-2</v>
      </c>
      <c r="Z49" s="77"/>
      <c r="AA49" s="77">
        <v>7.3100000000000023</v>
      </c>
      <c r="AB49" s="77">
        <v>3.2914162356025933</v>
      </c>
      <c r="AC49" s="77">
        <v>107.32649844829093</v>
      </c>
      <c r="AD49" s="77">
        <v>87.803631483483883</v>
      </c>
      <c r="AE49" s="77">
        <v>1.5906981585444182</v>
      </c>
      <c r="AF49" s="77">
        <v>119.51861284243795</v>
      </c>
      <c r="AG49" s="77">
        <v>99.995745877630895</v>
      </c>
      <c r="AH49" s="77">
        <v>5.5782895810076956E-2</v>
      </c>
      <c r="AI49" s="77">
        <v>0.19865395444355755</v>
      </c>
      <c r="AJ49" s="77">
        <v>3.5720496772415165</v>
      </c>
    </row>
    <row r="50" spans="1:36" s="72" customFormat="1" x14ac:dyDescent="0.15">
      <c r="B50" s="72">
        <v>11</v>
      </c>
      <c r="C50" s="73">
        <v>41273</v>
      </c>
      <c r="D50" s="72">
        <v>18</v>
      </c>
      <c r="F50" s="94">
        <v>500</v>
      </c>
      <c r="H50" s="77">
        <v>20.602777777777778</v>
      </c>
      <c r="I50" s="77">
        <v>1.9423328441705356</v>
      </c>
      <c r="J50" s="77">
        <v>14.516157803705799</v>
      </c>
      <c r="K50" s="77">
        <v>1.2697831652050791</v>
      </c>
      <c r="L50" s="77">
        <v>1.2601074605559544E-2</v>
      </c>
      <c r="M50" s="77">
        <v>0.12973977478948803</v>
      </c>
      <c r="N50" s="77">
        <v>39.542027151105877</v>
      </c>
      <c r="O50" s="77">
        <v>7.6650412629193608E-3</v>
      </c>
      <c r="P50" s="77">
        <v>9.5551905700536652E-4</v>
      </c>
      <c r="Q50" s="77">
        <v>5.8380947413661406E-3</v>
      </c>
      <c r="R50" s="77">
        <v>1.5700783552686389E-3</v>
      </c>
      <c r="S50" s="77">
        <v>0.16825456106854475</v>
      </c>
      <c r="T50" s="77">
        <v>1.256061219693233E-2</v>
      </c>
      <c r="U50" s="77"/>
      <c r="V50" s="116">
        <v>0.40017451958924621</v>
      </c>
      <c r="W50" s="77">
        <v>4.2842619134570971E-2</v>
      </c>
      <c r="X50" s="77">
        <v>20.363644742679</v>
      </c>
      <c r="Y50" s="77">
        <v>3.2452142482442756E-2</v>
      </c>
      <c r="Z50" s="77"/>
      <c r="AA50" s="77">
        <v>5.5495224119158166</v>
      </c>
      <c r="AB50" s="77">
        <v>0.20794583913233855</v>
      </c>
      <c r="AC50" s="77">
        <v>120.96798169754832</v>
      </c>
      <c r="AD50" s="77">
        <v>98.839316534507745</v>
      </c>
      <c r="AE50" s="77">
        <v>0.15751343256949429</v>
      </c>
      <c r="AF50" s="77">
        <v>126.88296338116596</v>
      </c>
      <c r="AG50" s="77">
        <v>104.75429821812538</v>
      </c>
      <c r="AH50" s="77">
        <v>3.1307704650761678E-3</v>
      </c>
      <c r="AI50" s="77">
        <v>0.13380488628159454</v>
      </c>
      <c r="AJ50" s="77">
        <v>1.7845999592376394</v>
      </c>
    </row>
    <row r="51" spans="1:36" s="72" customFormat="1" x14ac:dyDescent="0.15">
      <c r="B51" s="72">
        <v>12</v>
      </c>
      <c r="C51" s="73">
        <v>41291</v>
      </c>
      <c r="D51" s="72">
        <v>18</v>
      </c>
      <c r="F51" s="94">
        <v>500</v>
      </c>
      <c r="H51" s="77">
        <v>12.315277777777778</v>
      </c>
      <c r="I51" s="77">
        <v>3.7657840224059416</v>
      </c>
      <c r="J51" s="77">
        <v>13.482379309110797</v>
      </c>
      <c r="K51" s="77">
        <v>0.99384232754458779</v>
      </c>
      <c r="L51" s="77">
        <v>3.8060533524006089E-2</v>
      </c>
      <c r="M51" s="77">
        <v>0.40300480142325784</v>
      </c>
      <c r="N51" s="77">
        <v>37.08768204574563</v>
      </c>
      <c r="O51" s="77">
        <v>2.4059270708511393E-2</v>
      </c>
      <c r="P51" s="77">
        <v>8.8769950470113271E-4</v>
      </c>
      <c r="Q51" s="77">
        <v>1.9326549170741784E-2</v>
      </c>
      <c r="R51" s="77">
        <v>9.9872793599964232E-3</v>
      </c>
      <c r="S51" s="77">
        <v>0.16052894170208459</v>
      </c>
      <c r="T51" s="77">
        <v>2.4845561436529842E-2</v>
      </c>
      <c r="U51" s="77"/>
      <c r="V51" s="116">
        <v>0.46376676287046503</v>
      </c>
      <c r="W51" s="77">
        <v>8.0641752220994997E-2</v>
      </c>
      <c r="X51" s="77">
        <v>11.412768587647495</v>
      </c>
      <c r="Y51" s="77">
        <v>5.8590755339819792E-2</v>
      </c>
      <c r="Z51" s="77"/>
      <c r="AA51" s="77">
        <v>10.759382921159833</v>
      </c>
      <c r="AB51" s="77">
        <v>0.65481066425077705</v>
      </c>
      <c r="AC51" s="77">
        <v>112.35316090925664</v>
      </c>
      <c r="AD51" s="77">
        <v>92.671629447459082</v>
      </c>
      <c r="AE51" s="77">
        <v>0.47575666905007613</v>
      </c>
      <c r="AF51" s="77">
        <v>124.24311116371733</v>
      </c>
      <c r="AG51" s="77">
        <v>104.56157970191977</v>
      </c>
      <c r="AH51" s="77">
        <v>1.0514767433521999E-2</v>
      </c>
      <c r="AI51" s="77">
        <v>0.27931153219084937</v>
      </c>
      <c r="AJ51" s="77">
        <v>4.4206355183738397</v>
      </c>
    </row>
    <row r="52" spans="1:36" s="72" customFormat="1" x14ac:dyDescent="0.15">
      <c r="B52" s="72">
        <v>13</v>
      </c>
      <c r="C52" s="73">
        <v>41309</v>
      </c>
      <c r="D52" s="72">
        <v>18</v>
      </c>
      <c r="F52" s="94">
        <v>500</v>
      </c>
      <c r="H52" s="77">
        <v>31.152777777777779</v>
      </c>
      <c r="I52" s="77">
        <v>5.7269032355510046</v>
      </c>
      <c r="J52" s="77">
        <v>10.502087368108979</v>
      </c>
      <c r="K52" s="77">
        <v>1.1379722094076223</v>
      </c>
      <c r="L52" s="77">
        <v>0.18430915381876481</v>
      </c>
      <c r="M52" s="77">
        <v>2.3107250809537079</v>
      </c>
      <c r="N52" s="77">
        <v>33.984391893119643</v>
      </c>
      <c r="O52" s="77">
        <v>1.0299969482116526E-2</v>
      </c>
      <c r="P52" s="77">
        <v>6.4569675486754428E-3</v>
      </c>
      <c r="Q52" s="77">
        <v>0.10852846959053906</v>
      </c>
      <c r="R52" s="77">
        <v>7.6728905177043732E-3</v>
      </c>
      <c r="S52" s="77">
        <v>0.32349521881358301</v>
      </c>
      <c r="T52" s="77">
        <v>6.4607891136558487E-2</v>
      </c>
      <c r="U52" s="77"/>
      <c r="V52" s="116">
        <v>1.7840894385195698</v>
      </c>
      <c r="W52" s="77">
        <v>1.2563699263620645</v>
      </c>
      <c r="X52" s="77">
        <v>26.395933437590145</v>
      </c>
      <c r="Y52" s="77">
        <v>0.71771776391578035</v>
      </c>
      <c r="Z52" s="77"/>
      <c r="AA52" s="77">
        <v>16.362580673002871</v>
      </c>
      <c r="AB52" s="77">
        <v>4.0329306597444772</v>
      </c>
      <c r="AC52" s="77">
        <v>87.517394734241506</v>
      </c>
      <c r="AD52" s="77">
        <v>84.730593290525661</v>
      </c>
      <c r="AE52" s="77">
        <v>2.3038644227345602</v>
      </c>
      <c r="AF52" s="77">
        <v>110.21677048972342</v>
      </c>
      <c r="AG52" s="77">
        <v>107.42996904600757</v>
      </c>
      <c r="AH52" s="77">
        <v>7.0829020277910687E-2</v>
      </c>
      <c r="AI52" s="77">
        <v>0.54531094960622084</v>
      </c>
      <c r="AJ52" s="77">
        <v>5.8713095565144524</v>
      </c>
    </row>
    <row r="53" spans="1:36" s="72" customFormat="1" x14ac:dyDescent="0.15">
      <c r="B53" s="72">
        <v>14</v>
      </c>
      <c r="C53" s="73">
        <v>41327</v>
      </c>
      <c r="D53" s="72">
        <v>18</v>
      </c>
      <c r="F53" s="94">
        <v>500</v>
      </c>
      <c r="H53" s="77">
        <v>48.347222222222214</v>
      </c>
      <c r="I53" s="77">
        <v>8.6612188350267623</v>
      </c>
      <c r="J53" s="77">
        <v>7.391870164465395</v>
      </c>
      <c r="K53" s="77">
        <v>1.2284122495580219</v>
      </c>
      <c r="L53" s="77">
        <v>0.51972555290316391</v>
      </c>
      <c r="M53" s="77">
        <v>6.64022279473296</v>
      </c>
      <c r="N53" s="77">
        <v>28.238739415359984</v>
      </c>
      <c r="O53" s="77">
        <v>2.9467352455155187E-2</v>
      </c>
      <c r="P53" s="77">
        <v>5.2741082251292915E-3</v>
      </c>
      <c r="Q53" s="77">
        <v>0.29600624345105775</v>
      </c>
      <c r="R53" s="77">
        <v>2.1562427111889201E-2</v>
      </c>
      <c r="S53" s="77">
        <v>0.37683894065363188</v>
      </c>
      <c r="T53" s="77">
        <v>0.16492328038017476</v>
      </c>
      <c r="U53" s="77"/>
      <c r="V53" s="116">
        <v>4.1874587173233548</v>
      </c>
      <c r="W53" s="77">
        <v>5.6424241488807363</v>
      </c>
      <c r="X53" s="77">
        <v>33.817524159736152</v>
      </c>
      <c r="Y53" s="77">
        <v>3.1409108500970717</v>
      </c>
      <c r="Z53" s="77"/>
      <c r="AA53" s="77">
        <v>24.746339528647894</v>
      </c>
      <c r="AB53" s="77">
        <v>11.670627369129935</v>
      </c>
      <c r="AC53" s="77">
        <v>61.598918037211625</v>
      </c>
      <c r="AD53" s="77">
        <v>69.947191597271015</v>
      </c>
      <c r="AE53" s="77">
        <v>6.4965694112895491</v>
      </c>
      <c r="AF53" s="77">
        <v>104.51245434627901</v>
      </c>
      <c r="AG53" s="77">
        <v>112.86072790633838</v>
      </c>
      <c r="AH53" s="77">
        <v>0.24828738105139009</v>
      </c>
      <c r="AI53" s="77">
        <v>1.1717222627452861</v>
      </c>
      <c r="AJ53" s="77">
        <v>8.2258666104696339</v>
      </c>
    </row>
    <row r="54" spans="1:36" s="72" customFormat="1" x14ac:dyDescent="0.15">
      <c r="B54" s="72">
        <v>15</v>
      </c>
      <c r="C54" s="73">
        <v>41345</v>
      </c>
      <c r="D54" s="72">
        <v>18</v>
      </c>
      <c r="F54" s="94">
        <v>500</v>
      </c>
      <c r="H54" s="77">
        <v>84.509722222222237</v>
      </c>
      <c r="I54" s="77">
        <v>7.4606447729957708</v>
      </c>
      <c r="J54" s="77">
        <v>8.1296573975539363</v>
      </c>
      <c r="K54" s="77">
        <v>0.99569219261479291</v>
      </c>
      <c r="L54" s="77">
        <v>0.48160843474796877</v>
      </c>
      <c r="M54" s="77">
        <v>4.6675780298333036</v>
      </c>
      <c r="N54" s="77">
        <v>29.82512656083312</v>
      </c>
      <c r="O54" s="77">
        <v>3.1412290692845304E-2</v>
      </c>
      <c r="P54" s="77">
        <v>1.1074618604342289E-2</v>
      </c>
      <c r="Q54" s="77">
        <v>0.30263366359113825</v>
      </c>
      <c r="R54" s="77">
        <v>1.8945873114558032E-2</v>
      </c>
      <c r="S54" s="77">
        <v>0.36689925292996622</v>
      </c>
      <c r="T54" s="77">
        <v>0.1548415923774708</v>
      </c>
      <c r="U54" s="77"/>
      <c r="V54" s="116">
        <v>6.3049701736454686</v>
      </c>
      <c r="W54" s="77">
        <v>6.1262325051237356</v>
      </c>
      <c r="X54" s="77">
        <v>62.504071584460355</v>
      </c>
      <c r="Y54" s="77">
        <v>5.0875743800537601</v>
      </c>
      <c r="Z54" s="77"/>
      <c r="AA54" s="77">
        <v>21.316127922845062</v>
      </c>
      <c r="AB54" s="77">
        <v>7.2491452391886018</v>
      </c>
      <c r="AC54" s="77">
        <v>67.747144979616138</v>
      </c>
      <c r="AD54" s="77">
        <v>73.960805858647831</v>
      </c>
      <c r="AE54" s="77">
        <v>6.0201054343496097</v>
      </c>
      <c r="AF54" s="77">
        <v>102.3325235759994</v>
      </c>
      <c r="AG54" s="77">
        <v>108.5461844550311</v>
      </c>
      <c r="AH54" s="77">
        <v>0.14585317703695641</v>
      </c>
      <c r="AI54" s="77">
        <v>0.91770715642218093</v>
      </c>
      <c r="AJ54" s="77">
        <v>8.7417433149066053</v>
      </c>
    </row>
    <row r="55" spans="1:36" s="72" customFormat="1" x14ac:dyDescent="0.15">
      <c r="B55" s="72">
        <v>16</v>
      </c>
      <c r="C55" s="73">
        <v>41363</v>
      </c>
      <c r="D55" s="72">
        <v>18</v>
      </c>
      <c r="F55" s="94">
        <v>500</v>
      </c>
      <c r="H55" s="77">
        <v>69.199999999999989</v>
      </c>
      <c r="I55" s="77">
        <v>9.0706022953906942</v>
      </c>
      <c r="J55" s="77">
        <v>6.9918550880701975</v>
      </c>
      <c r="K55" s="77">
        <v>1.2321952903295419</v>
      </c>
      <c r="L55" s="77">
        <v>0.61866326614025979</v>
      </c>
      <c r="M55" s="77">
        <v>7.9014999210146959</v>
      </c>
      <c r="N55" s="77">
        <v>25.131314872435286</v>
      </c>
      <c r="O55" s="77">
        <v>3.8393482991253933E-2</v>
      </c>
      <c r="P55" s="77">
        <v>5.8762337552877861E-3</v>
      </c>
      <c r="Q55" s="77">
        <v>0.35689560539336412</v>
      </c>
      <c r="R55" s="77">
        <v>2.4049701575535647E-2</v>
      </c>
      <c r="S55" s="77">
        <v>0.48133445543353326</v>
      </c>
      <c r="T55" s="77">
        <v>0.21845301436350656</v>
      </c>
      <c r="U55" s="77"/>
      <c r="V55" s="116">
        <v>6.2768567884103588</v>
      </c>
      <c r="W55" s="77">
        <v>9.6088433115935619</v>
      </c>
      <c r="X55" s="77">
        <v>42.942031004101715</v>
      </c>
      <c r="Y55" s="77">
        <v>5.3514372521132465</v>
      </c>
      <c r="Z55" s="77"/>
      <c r="AA55" s="77">
        <v>25.916006558259127</v>
      </c>
      <c r="AB55" s="77">
        <v>13.885611721956019</v>
      </c>
      <c r="AC55" s="77">
        <v>58.265459067251648</v>
      </c>
      <c r="AD55" s="77">
        <v>62.054958098412897</v>
      </c>
      <c r="AE55" s="77">
        <v>7.7332908267532474</v>
      </c>
      <c r="AF55" s="77">
        <v>105.80036817422004</v>
      </c>
      <c r="AG55" s="77">
        <v>109.58986720538128</v>
      </c>
      <c r="AH55" s="77">
        <v>0.33298084979305859</v>
      </c>
      <c r="AI55" s="77">
        <v>1.2973098242363954</v>
      </c>
      <c r="AJ55" s="77">
        <v>8.5882241456971453</v>
      </c>
    </row>
    <row r="56" spans="1:36" s="72" customFormat="1" x14ac:dyDescent="0.15">
      <c r="B56" s="72">
        <v>17</v>
      </c>
      <c r="C56" s="73">
        <v>41381</v>
      </c>
      <c r="D56" s="72">
        <v>18</v>
      </c>
      <c r="F56" s="94">
        <v>500</v>
      </c>
      <c r="H56" s="77">
        <v>6.4972222222222227</v>
      </c>
      <c r="I56" s="77">
        <v>22.630015449569942</v>
      </c>
      <c r="J56" s="77">
        <v>4.6709478587662794</v>
      </c>
      <c r="K56" s="77">
        <v>3.5269780843868825</v>
      </c>
      <c r="L56" s="77">
        <v>0.45678344137734395</v>
      </c>
      <c r="M56" s="77">
        <v>4.104493815258845</v>
      </c>
      <c r="N56" s="77">
        <v>16.469996371627825</v>
      </c>
      <c r="O56" s="77">
        <v>2.7224338568847407E-2</v>
      </c>
      <c r="P56" s="77">
        <v>6.2683033374184008E-3</v>
      </c>
      <c r="Q56" s="77">
        <v>0.28926979106116063</v>
      </c>
      <c r="R56" s="77">
        <v>3.0486980980296913E-2</v>
      </c>
      <c r="S56" s="77">
        <v>0.56588858460661684</v>
      </c>
      <c r="T56" s="77">
        <v>0.19643423949229019</v>
      </c>
      <c r="U56" s="77"/>
      <c r="V56" s="116">
        <v>1.4703223926817806</v>
      </c>
      <c r="W56" s="77">
        <v>0.3964284472403562</v>
      </c>
      <c r="X56" s="77">
        <v>2.6381328665657415</v>
      </c>
      <c r="Y56" s="77">
        <v>0.37097794075750268</v>
      </c>
      <c r="Z56" s="77"/>
      <c r="AA56" s="77">
        <v>64.657186998771266</v>
      </c>
      <c r="AB56" s="77">
        <v>6.1015066697959899</v>
      </c>
      <c r="AC56" s="77">
        <v>38.924565489718994</v>
      </c>
      <c r="AD56" s="77">
        <v>40.60401162734788</v>
      </c>
      <c r="AE56" s="77">
        <v>5.709793017216799</v>
      </c>
      <c r="AF56" s="77">
        <v>115.39305217550306</v>
      </c>
      <c r="AG56" s="77">
        <v>117.07249831313193</v>
      </c>
      <c r="AH56" s="77">
        <v>0.22361394001804444</v>
      </c>
      <c r="AI56" s="77">
        <v>4.8448443728821937</v>
      </c>
      <c r="AJ56" s="77">
        <v>7.4856389973158874</v>
      </c>
    </row>
    <row r="57" spans="1:36" s="72" customFormat="1" x14ac:dyDescent="0.15">
      <c r="B57" s="72">
        <v>18</v>
      </c>
      <c r="C57" s="73">
        <v>41399</v>
      </c>
      <c r="D57" s="72">
        <v>18</v>
      </c>
      <c r="F57" s="94">
        <v>500</v>
      </c>
      <c r="H57" s="77">
        <v>9.2666666666666675</v>
      </c>
      <c r="I57" s="77">
        <v>17.455455725877712</v>
      </c>
      <c r="J57" s="77">
        <v>5.4886051173006436</v>
      </c>
      <c r="K57" s="77">
        <v>2.6067621264393117</v>
      </c>
      <c r="L57" s="77">
        <v>0.52192769549650941</v>
      </c>
      <c r="M57" s="77">
        <v>4.1920803502630166</v>
      </c>
      <c r="N57" s="77">
        <v>23.10170294378328</v>
      </c>
      <c r="O57" s="77">
        <v>3.1024112863415762E-2</v>
      </c>
      <c r="P57" s="77">
        <v>7.2786068280061653E-3</v>
      </c>
      <c r="Q57" s="77">
        <v>0.32634276948330126</v>
      </c>
      <c r="R57" s="77">
        <v>2.6191305423338314E-2</v>
      </c>
      <c r="S57" s="77">
        <v>0.45990146332955195</v>
      </c>
      <c r="T57" s="77">
        <v>0.15535837843527339</v>
      </c>
      <c r="U57" s="77"/>
      <c r="V57" s="116">
        <v>1.617538897264668</v>
      </c>
      <c r="W57" s="77">
        <v>0.53533628928228605</v>
      </c>
      <c r="X57" s="77">
        <v>5.2914378905814479</v>
      </c>
      <c r="Y57" s="77">
        <v>0.60456624728345676</v>
      </c>
      <c r="Z57" s="77"/>
      <c r="AA57" s="77">
        <v>49.872730645364896</v>
      </c>
      <c r="AB57" s="77">
        <v>5.7770103159958923</v>
      </c>
      <c r="AC57" s="77">
        <v>45.738375977505363</v>
      </c>
      <c r="AD57" s="77">
        <v>57.101847740087564</v>
      </c>
      <c r="AE57" s="77">
        <v>6.5240961937063675</v>
      </c>
      <c r="AF57" s="77">
        <v>107.91221313257252</v>
      </c>
      <c r="AG57" s="77">
        <v>119.27568489515473</v>
      </c>
      <c r="AH57" s="77">
        <v>0.15055102211036389</v>
      </c>
      <c r="AI57" s="77">
        <v>3.1803081753606821</v>
      </c>
      <c r="AJ57" s="77">
        <v>7.812258027039217</v>
      </c>
    </row>
    <row r="58" spans="1:36" s="72" customFormat="1" x14ac:dyDescent="0.15">
      <c r="B58" s="72">
        <v>19</v>
      </c>
      <c r="C58" s="73">
        <v>41417</v>
      </c>
      <c r="D58" s="72">
        <v>18</v>
      </c>
      <c r="F58" s="94">
        <v>500</v>
      </c>
      <c r="H58" s="77">
        <v>7.2027777777777784</v>
      </c>
      <c r="I58" s="77">
        <v>18.597176439338359</v>
      </c>
      <c r="J58" s="77">
        <v>5.7293594607630247</v>
      </c>
      <c r="K58" s="77">
        <v>2.8434500323773539</v>
      </c>
      <c r="L58" s="77">
        <v>0.41503967465057584</v>
      </c>
      <c r="M58" s="77">
        <v>3.6516380976101908</v>
      </c>
      <c r="N58" s="77">
        <v>22.677864179383576</v>
      </c>
      <c r="O58" s="77">
        <v>2.5626846181064047E-2</v>
      </c>
      <c r="P58" s="77">
        <v>1.0920928250050865E-2</v>
      </c>
      <c r="Q58" s="77">
        <v>0.27978524856938475</v>
      </c>
      <c r="R58" s="77">
        <v>5.0010097708928281E-2</v>
      </c>
      <c r="S58" s="77">
        <v>0.54089908361648475</v>
      </c>
      <c r="T58" s="77">
        <v>0.12359043995892946</v>
      </c>
      <c r="U58" s="77"/>
      <c r="V58" s="116">
        <v>1.339513291866788</v>
      </c>
      <c r="W58" s="77">
        <v>0.38587338999476267</v>
      </c>
      <c r="X58" s="77">
        <v>4.0462224221498015</v>
      </c>
      <c r="Y58" s="77">
        <v>0.37367981818366081</v>
      </c>
      <c r="Z58" s="77"/>
      <c r="AA58" s="77">
        <v>53.134789826681029</v>
      </c>
      <c r="AB58" s="77">
        <v>5.3572857847325315</v>
      </c>
      <c r="AC58" s="77">
        <v>47.744662173025205</v>
      </c>
      <c r="AD58" s="77">
        <v>56.175860855145721</v>
      </c>
      <c r="AE58" s="77">
        <v>5.1879959331321981</v>
      </c>
      <c r="AF58" s="77">
        <v>111.42473371757096</v>
      </c>
      <c r="AG58" s="77">
        <v>119.85593239969148</v>
      </c>
      <c r="AH58" s="77">
        <v>0.14191418420685478</v>
      </c>
      <c r="AI58" s="77">
        <v>3.2459433845440069</v>
      </c>
      <c r="AJ58" s="77">
        <v>7.6304157269662127</v>
      </c>
    </row>
    <row r="59" spans="1:36" s="72" customFormat="1" x14ac:dyDescent="0.15">
      <c r="B59" s="72">
        <v>20</v>
      </c>
      <c r="C59" s="73">
        <v>41435</v>
      </c>
      <c r="D59" s="72">
        <v>18</v>
      </c>
      <c r="F59" s="94">
        <v>500</v>
      </c>
      <c r="H59" s="77">
        <v>4.1736111111111116</v>
      </c>
      <c r="I59" s="77">
        <v>19.560552313377205</v>
      </c>
      <c r="J59" s="77">
        <v>5.4795626490171898</v>
      </c>
      <c r="K59" s="77">
        <v>3.2835111155269781</v>
      </c>
      <c r="L59" s="77">
        <v>0.52480053141998917</v>
      </c>
      <c r="M59" s="77">
        <v>5.9170087466222165</v>
      </c>
      <c r="N59" s="77">
        <v>19.771953749336031</v>
      </c>
      <c r="O59" s="77">
        <v>3.5693391796913401E-2</v>
      </c>
      <c r="P59" s="77">
        <v>1.7852103256539693E-2</v>
      </c>
      <c r="Q59" s="77">
        <v>0.35912930665516801</v>
      </c>
      <c r="R59" s="77">
        <v>-4.7952101066831628E-4</v>
      </c>
      <c r="S59" s="77">
        <v>0.52512134973496249</v>
      </c>
      <c r="T59" s="77">
        <v>0.13659756053246142</v>
      </c>
      <c r="U59" s="77"/>
      <c r="V59" s="116">
        <v>0.81638138474581257</v>
      </c>
      <c r="W59" s="77">
        <v>0.412906124738113</v>
      </c>
      <c r="X59" s="77">
        <v>2.0356322298019531</v>
      </c>
      <c r="Y59" s="77">
        <v>0.27378916613143534</v>
      </c>
      <c r="Z59" s="77"/>
      <c r="AA59" s="77">
        <v>55.887292323934872</v>
      </c>
      <c r="AB59" s="77">
        <v>9.8932582299980485</v>
      </c>
      <c r="AC59" s="77">
        <v>45.663022075143253</v>
      </c>
      <c r="AD59" s="77">
        <v>48.773883709065089</v>
      </c>
      <c r="AE59" s="77">
        <v>6.5600066427498644</v>
      </c>
      <c r="AF59" s="77">
        <v>118.00357927182606</v>
      </c>
      <c r="AG59" s="77">
        <v>121.11444090574788</v>
      </c>
      <c r="AH59" s="77">
        <v>0.30184412931157195</v>
      </c>
      <c r="AI59" s="77">
        <v>3.56972874776522</v>
      </c>
      <c r="AJ59" s="77">
        <v>6.950073735914307</v>
      </c>
    </row>
    <row r="60" spans="1:36" s="72" customFormat="1" x14ac:dyDescent="0.15">
      <c r="B60" s="89">
        <v>21</v>
      </c>
      <c r="C60" s="73">
        <v>41453</v>
      </c>
      <c r="D60" s="72">
        <v>18</v>
      </c>
      <c r="F60" s="94">
        <v>500</v>
      </c>
      <c r="H60" s="77">
        <v>3.6097222222222225</v>
      </c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116">
        <v>0</v>
      </c>
      <c r="W60" s="77"/>
      <c r="X60" s="77"/>
      <c r="Y60" s="77"/>
      <c r="Z60" s="77"/>
      <c r="AA60" s="77">
        <v>0</v>
      </c>
      <c r="AB60" s="77"/>
      <c r="AC60" s="77">
        <v>0</v>
      </c>
      <c r="AD60" s="77"/>
      <c r="AE60" s="77"/>
      <c r="AF60" s="77"/>
      <c r="AG60" s="77"/>
      <c r="AH60" s="77"/>
      <c r="AI60" s="77" t="e">
        <v>#DIV/0!</v>
      </c>
      <c r="AJ60" s="77" t="e">
        <v>#DIV/0!</v>
      </c>
    </row>
    <row r="61" spans="1:36" s="72" customFormat="1" x14ac:dyDescent="0.15">
      <c r="B61" s="89"/>
      <c r="C61" s="73">
        <v>41471</v>
      </c>
      <c r="D61" s="72">
        <v>18</v>
      </c>
      <c r="V61" s="118"/>
    </row>
    <row r="62" spans="1:36" x14ac:dyDescent="0.15">
      <c r="A62" s="69" t="s">
        <v>199</v>
      </c>
      <c r="B62" s="69"/>
      <c r="C62" s="69"/>
      <c r="D62" s="70"/>
      <c r="E62" s="70"/>
      <c r="F62" s="71" t="s">
        <v>200</v>
      </c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114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</row>
    <row r="63" spans="1:36" ht="12.6" thickBot="1" x14ac:dyDescent="0.2">
      <c r="A63" s="62"/>
      <c r="B63" s="62"/>
      <c r="C63" s="62"/>
      <c r="D63" s="63"/>
      <c r="E63" s="63"/>
      <c r="F63" s="63"/>
      <c r="G63" s="62"/>
      <c r="H63" s="64" t="s">
        <v>111</v>
      </c>
      <c r="I63" s="62" t="s">
        <v>112</v>
      </c>
      <c r="J63" s="62" t="s">
        <v>113</v>
      </c>
      <c r="K63" s="62" t="s">
        <v>114</v>
      </c>
      <c r="L63" s="62" t="s">
        <v>115</v>
      </c>
      <c r="M63" s="62" t="s">
        <v>116</v>
      </c>
      <c r="N63" s="62" t="s">
        <v>117</v>
      </c>
      <c r="O63" s="62" t="s">
        <v>118</v>
      </c>
      <c r="P63" s="62" t="s">
        <v>119</v>
      </c>
      <c r="Q63" s="62" t="s">
        <v>120</v>
      </c>
      <c r="R63" s="62" t="s">
        <v>121</v>
      </c>
      <c r="S63" s="62" t="s">
        <v>122</v>
      </c>
      <c r="T63" s="62" t="s">
        <v>123</v>
      </c>
      <c r="U63" s="62"/>
      <c r="V63" s="111" t="s">
        <v>107</v>
      </c>
      <c r="W63" s="62" t="s">
        <v>108</v>
      </c>
      <c r="X63" s="62" t="s">
        <v>109</v>
      </c>
      <c r="Y63" s="62" t="s">
        <v>110</v>
      </c>
      <c r="Z63" s="62"/>
      <c r="AA63" s="62" t="s">
        <v>124</v>
      </c>
      <c r="AB63" s="62" t="s">
        <v>125</v>
      </c>
      <c r="AC63" s="62" t="s">
        <v>126</v>
      </c>
      <c r="AD63" s="62" t="s">
        <v>127</v>
      </c>
      <c r="AE63" s="62" t="s">
        <v>128</v>
      </c>
      <c r="AF63" s="62" t="s">
        <v>129</v>
      </c>
      <c r="AG63" s="62" t="s">
        <v>130</v>
      </c>
      <c r="AH63" s="62" t="s">
        <v>131</v>
      </c>
      <c r="AI63" s="62" t="s">
        <v>132</v>
      </c>
      <c r="AJ63" s="62" t="s">
        <v>133</v>
      </c>
    </row>
    <row r="64" spans="1:36" x14ac:dyDescent="0.15">
      <c r="A64" s="65"/>
      <c r="B64" s="65"/>
      <c r="C64" s="65"/>
      <c r="D64" s="66"/>
      <c r="E64" s="66"/>
      <c r="F64" s="66"/>
      <c r="G64" s="65"/>
      <c r="H64" s="66" t="s">
        <v>136</v>
      </c>
      <c r="I64" s="65" t="s">
        <v>137</v>
      </c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110" t="s">
        <v>134</v>
      </c>
      <c r="W64" s="65"/>
      <c r="X64" s="65" t="s">
        <v>135</v>
      </c>
      <c r="Y64" s="65"/>
      <c r="Z64" s="65"/>
      <c r="AA64" s="65" t="s">
        <v>138</v>
      </c>
      <c r="AB64" s="65"/>
      <c r="AC64" s="65" t="s">
        <v>139</v>
      </c>
      <c r="AD64" s="65" t="s">
        <v>135</v>
      </c>
      <c r="AE64" s="65"/>
      <c r="AF64" s="65"/>
      <c r="AG64" s="65"/>
      <c r="AH64" s="65"/>
      <c r="AI64" s="65"/>
      <c r="AJ64" s="65"/>
    </row>
    <row r="65" spans="1:36" x14ac:dyDescent="0.15">
      <c r="A65" s="65" t="s">
        <v>144</v>
      </c>
      <c r="B65" s="65"/>
      <c r="C65" s="66" t="s">
        <v>7</v>
      </c>
      <c r="D65" s="66" t="s">
        <v>145</v>
      </c>
      <c r="E65" s="66"/>
      <c r="F65" s="66" t="s">
        <v>146</v>
      </c>
      <c r="G65" s="65"/>
      <c r="H65" s="66" t="s">
        <v>9</v>
      </c>
      <c r="I65" s="66" t="s">
        <v>147</v>
      </c>
      <c r="J65" s="66" t="s">
        <v>148</v>
      </c>
      <c r="K65" s="66" t="s">
        <v>107</v>
      </c>
      <c r="L65" s="66" t="s">
        <v>13</v>
      </c>
      <c r="M65" s="66" t="s">
        <v>14</v>
      </c>
      <c r="N65" s="66" t="s">
        <v>15</v>
      </c>
      <c r="O65" s="66" t="s">
        <v>16</v>
      </c>
      <c r="P65" s="66" t="s">
        <v>17</v>
      </c>
      <c r="Q65" s="66" t="s">
        <v>18</v>
      </c>
      <c r="R65" s="66" t="s">
        <v>19</v>
      </c>
      <c r="S65" s="66" t="s">
        <v>149</v>
      </c>
      <c r="T65" s="66" t="s">
        <v>150</v>
      </c>
      <c r="U65" s="66"/>
      <c r="V65" s="110" t="s">
        <v>140</v>
      </c>
      <c r="W65" s="65" t="s">
        <v>141</v>
      </c>
      <c r="X65" s="65" t="s">
        <v>142</v>
      </c>
      <c r="Y65" s="65" t="s">
        <v>143</v>
      </c>
      <c r="Z65" s="65"/>
      <c r="AA65" s="65" t="s">
        <v>151</v>
      </c>
      <c r="AB65" s="65" t="s">
        <v>152</v>
      </c>
      <c r="AC65" s="65" t="s">
        <v>153</v>
      </c>
      <c r="AD65" s="65" t="s">
        <v>154</v>
      </c>
      <c r="AE65" s="65" t="s">
        <v>155</v>
      </c>
      <c r="AF65" s="65" t="s">
        <v>156</v>
      </c>
      <c r="AG65" s="65" t="s">
        <v>157</v>
      </c>
      <c r="AH65" s="65" t="s">
        <v>158</v>
      </c>
      <c r="AI65" s="65" t="s">
        <v>159</v>
      </c>
      <c r="AJ65" s="65" t="s">
        <v>160</v>
      </c>
    </row>
    <row r="66" spans="1:36" x14ac:dyDescent="0.15">
      <c r="A66" s="67"/>
      <c r="B66" s="67"/>
      <c r="C66" s="67"/>
      <c r="D66" s="68" t="s">
        <v>162</v>
      </c>
      <c r="E66" s="68"/>
      <c r="F66" s="68" t="s">
        <v>163</v>
      </c>
      <c r="G66" s="67"/>
      <c r="H66" s="67" t="s">
        <v>161</v>
      </c>
      <c r="I66" s="68" t="s">
        <v>40</v>
      </c>
      <c r="J66" s="68" t="s">
        <v>40</v>
      </c>
      <c r="K66" s="68" t="s">
        <v>40</v>
      </c>
      <c r="L66" s="68" t="s">
        <v>40</v>
      </c>
      <c r="M66" s="68" t="s">
        <v>40</v>
      </c>
      <c r="N66" s="68" t="s">
        <v>40</v>
      </c>
      <c r="O66" s="68" t="s">
        <v>40</v>
      </c>
      <c r="P66" s="68" t="s">
        <v>40</v>
      </c>
      <c r="Q66" s="68" t="s">
        <v>40</v>
      </c>
      <c r="R66" s="68" t="s">
        <v>40</v>
      </c>
      <c r="S66" s="68" t="s">
        <v>40</v>
      </c>
      <c r="T66" s="68" t="s">
        <v>40</v>
      </c>
      <c r="U66" s="68"/>
      <c r="V66" s="113" t="s">
        <v>161</v>
      </c>
      <c r="W66" s="67" t="s">
        <v>161</v>
      </c>
      <c r="X66" s="67" t="s">
        <v>161</v>
      </c>
      <c r="Y66" s="67" t="s">
        <v>161</v>
      </c>
      <c r="Z66" s="67"/>
      <c r="AA66" s="67" t="s">
        <v>40</v>
      </c>
      <c r="AB66" s="67" t="s">
        <v>40</v>
      </c>
      <c r="AC66" s="67" t="s">
        <v>40</v>
      </c>
      <c r="AD66" s="67" t="s">
        <v>40</v>
      </c>
      <c r="AE66" s="67" t="s">
        <v>40</v>
      </c>
      <c r="AF66" s="67" t="s">
        <v>40</v>
      </c>
      <c r="AG66" s="67" t="s">
        <v>40</v>
      </c>
      <c r="AH66" s="67"/>
      <c r="AI66" s="67"/>
      <c r="AJ66" s="67"/>
    </row>
    <row r="67" spans="1:36" x14ac:dyDescent="0.15">
      <c r="A67" s="69" t="s">
        <v>197</v>
      </c>
      <c r="B67" s="69"/>
      <c r="C67" s="69"/>
      <c r="D67" s="70"/>
      <c r="E67" s="70"/>
      <c r="F67" s="71" t="s">
        <v>198</v>
      </c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114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</row>
    <row r="68" spans="1:36" s="72" customFormat="1" x14ac:dyDescent="0.15">
      <c r="A68" s="91"/>
      <c r="B68" s="72">
        <v>1</v>
      </c>
      <c r="C68" s="73">
        <v>41093</v>
      </c>
      <c r="D68" s="72">
        <v>18</v>
      </c>
      <c r="E68" s="93"/>
      <c r="F68" s="94">
        <v>4810</v>
      </c>
      <c r="G68" s="91"/>
      <c r="H68" s="77">
        <v>26.106944444444444</v>
      </c>
      <c r="I68" s="77">
        <v>5.5592295843610717</v>
      </c>
      <c r="J68" s="77">
        <v>5.6978129992436415</v>
      </c>
      <c r="K68" s="77">
        <v>0.57771806593048891</v>
      </c>
      <c r="L68" s="77">
        <v>1.8701264385667644</v>
      </c>
      <c r="M68" s="77">
        <v>13.444850509131721</v>
      </c>
      <c r="N68" s="77">
        <v>20.881618366950992</v>
      </c>
      <c r="O68" s="77">
        <v>0.10046894775909399</v>
      </c>
      <c r="P68" s="77">
        <v>0.12116767515650834</v>
      </c>
      <c r="Q68" s="77">
        <v>1.1353752717654</v>
      </c>
      <c r="R68" s="77">
        <v>0.16761843352172417</v>
      </c>
      <c r="S68" s="77">
        <v>0.74625793946875163</v>
      </c>
      <c r="T68" s="77">
        <v>0.48014557335097213</v>
      </c>
      <c r="U68" s="77"/>
      <c r="V68" s="116">
        <v>1.4513449791282647</v>
      </c>
      <c r="W68" s="77">
        <v>4.4166797674439984</v>
      </c>
      <c r="X68" s="77">
        <v>13.018590177455142</v>
      </c>
      <c r="Y68" s="77">
        <v>6.1029108794686584</v>
      </c>
      <c r="Z68" s="77"/>
      <c r="AA68" s="77">
        <v>15.883513098174491</v>
      </c>
      <c r="AB68" s="77">
        <v>16.917643414160128</v>
      </c>
      <c r="AC68" s="77">
        <v>47.481774993697009</v>
      </c>
      <c r="AD68" s="77">
        <v>49.866387869169024</v>
      </c>
      <c r="AE68" s="77">
        <v>23.376580482084556</v>
      </c>
      <c r="AF68" s="77">
        <v>103.65951198811618</v>
      </c>
      <c r="AG68" s="77">
        <v>106.04412486358819</v>
      </c>
      <c r="AH68" s="77">
        <v>0.50485037477458794</v>
      </c>
      <c r="AI68" s="77">
        <v>0.97567778814415884</v>
      </c>
      <c r="AJ68" s="77">
        <v>11.226527662719169</v>
      </c>
    </row>
    <row r="69" spans="1:36" s="72" customFormat="1" x14ac:dyDescent="0.15">
      <c r="B69" s="72">
        <v>2</v>
      </c>
      <c r="C69" s="73">
        <v>41111</v>
      </c>
      <c r="D69" s="72">
        <v>18</v>
      </c>
      <c r="F69" s="94">
        <v>4810</v>
      </c>
      <c r="H69" s="77">
        <v>26.213888888888889</v>
      </c>
      <c r="I69" s="77">
        <v>5.1530636383484403</v>
      </c>
      <c r="J69" s="77">
        <v>5.6895066370915615</v>
      </c>
      <c r="K69" s="77">
        <v>0.56204702317446953</v>
      </c>
      <c r="L69" s="77">
        <v>2.0069792392350876</v>
      </c>
      <c r="M69" s="77">
        <v>14.331158012520421</v>
      </c>
      <c r="N69" s="77">
        <v>21.02427148227062</v>
      </c>
      <c r="O69" s="77">
        <v>0.10567611323661302</v>
      </c>
      <c r="P69" s="77">
        <v>0.11594852767182948</v>
      </c>
      <c r="Q69" s="77">
        <v>1.1775713951969815</v>
      </c>
      <c r="R69" s="77">
        <v>0.15904349711600596</v>
      </c>
      <c r="S69" s="77">
        <v>0.75687303847774645</v>
      </c>
      <c r="T69" s="77">
        <v>0.54409698267470252</v>
      </c>
      <c r="U69" s="77"/>
      <c r="V69" s="116">
        <v>1.3508183765303952</v>
      </c>
      <c r="W69" s="77">
        <v>4.6979204285528544</v>
      </c>
      <c r="X69" s="77">
        <v>13.120563780406743</v>
      </c>
      <c r="Y69" s="77">
        <v>6.5763413474519172</v>
      </c>
      <c r="Z69" s="77"/>
      <c r="AA69" s="77">
        <v>14.723038966709831</v>
      </c>
      <c r="AB69" s="77">
        <v>17.921493634407412</v>
      </c>
      <c r="AC69" s="77">
        <v>47.412555309096348</v>
      </c>
      <c r="AD69" s="77">
        <v>50.051954656632695</v>
      </c>
      <c r="AE69" s="77">
        <v>25.087240490438596</v>
      </c>
      <c r="AF69" s="77">
        <v>105.1443284006522</v>
      </c>
      <c r="AG69" s="77">
        <v>107.78372774818854</v>
      </c>
      <c r="AH69" s="77">
        <v>0.53282413284096852</v>
      </c>
      <c r="AI69" s="77">
        <v>0.90571361754885882</v>
      </c>
      <c r="AJ69" s="77">
        <v>10.696449460967925</v>
      </c>
    </row>
    <row r="70" spans="1:36" s="72" customFormat="1" x14ac:dyDescent="0.15">
      <c r="B70" s="72">
        <v>3</v>
      </c>
      <c r="C70" s="73">
        <v>41129</v>
      </c>
      <c r="D70" s="72">
        <v>18</v>
      </c>
      <c r="F70" s="94">
        <v>4810</v>
      </c>
      <c r="H70" s="77">
        <v>20.755555555555556</v>
      </c>
      <c r="I70" s="77">
        <v>4.5423666907085254</v>
      </c>
      <c r="J70" s="77">
        <v>7.2064168390941328</v>
      </c>
      <c r="K70" s="77">
        <v>0.48931422937628222</v>
      </c>
      <c r="L70" s="77">
        <v>1.4917889398996673</v>
      </c>
      <c r="M70" s="77">
        <v>10.296809650369278</v>
      </c>
      <c r="N70" s="77">
        <v>26.058270877108814</v>
      </c>
      <c r="O70" s="77">
        <v>8.0124330541311212E-2</v>
      </c>
      <c r="P70" s="77">
        <v>9.0695018077233208E-2</v>
      </c>
      <c r="Q70" s="77">
        <v>0.89481170087115902</v>
      </c>
      <c r="R70" s="77">
        <v>0.13758228019603122</v>
      </c>
      <c r="S70" s="77">
        <v>0.56443218452841748</v>
      </c>
      <c r="T70" s="77">
        <v>0.38272829538863729</v>
      </c>
      <c r="U70" s="77"/>
      <c r="V70" s="116">
        <v>0.9427934420270585</v>
      </c>
      <c r="W70" s="77">
        <v>2.5877486072011724</v>
      </c>
      <c r="X70" s="77">
        <v>13.134310869048047</v>
      </c>
      <c r="Y70" s="77">
        <v>3.8703635274063592</v>
      </c>
      <c r="Z70" s="77"/>
      <c r="AA70" s="77">
        <v>12.978190544881501</v>
      </c>
      <c r="AB70" s="77">
        <v>12.467739542189801</v>
      </c>
      <c r="AC70" s="77">
        <v>60.05347365911777</v>
      </c>
      <c r="AD70" s="77">
        <v>63.280941017897455</v>
      </c>
      <c r="AE70" s="77">
        <v>18.647361748745841</v>
      </c>
      <c r="AF70" s="77">
        <v>104.14676549493491</v>
      </c>
      <c r="AG70" s="77">
        <v>107.37423285371459</v>
      </c>
      <c r="AH70" s="77">
        <v>0.2931875465836869</v>
      </c>
      <c r="AI70" s="77">
        <v>0.63032250175518767</v>
      </c>
      <c r="AJ70" s="77">
        <v>10.830316160193572</v>
      </c>
    </row>
    <row r="71" spans="1:36" s="72" customFormat="1" x14ac:dyDescent="0.15">
      <c r="B71" s="72">
        <v>4</v>
      </c>
      <c r="C71" s="73">
        <v>41147</v>
      </c>
      <c r="D71" s="72">
        <v>18</v>
      </c>
      <c r="F71" s="94">
        <v>4810</v>
      </c>
      <c r="H71" s="77">
        <v>20.194444444444443</v>
      </c>
      <c r="I71" s="77">
        <v>6.1234651017248432</v>
      </c>
      <c r="J71" s="77">
        <v>5.6398384647665676</v>
      </c>
      <c r="K71" s="77">
        <v>0.71810843368459332</v>
      </c>
      <c r="L71" s="77">
        <v>1.9428809124846824</v>
      </c>
      <c r="M71" s="77">
        <v>13.750002031124199</v>
      </c>
      <c r="N71" s="77">
        <v>20.827197689154783</v>
      </c>
      <c r="O71" s="77">
        <v>0.10456884517352638</v>
      </c>
      <c r="P71" s="77">
        <v>0.13261435241331659</v>
      </c>
      <c r="Q71" s="77">
        <v>1.1967029071087376</v>
      </c>
      <c r="R71" s="77">
        <v>0.17752533864547587</v>
      </c>
      <c r="S71" s="77">
        <v>0.75752881827820318</v>
      </c>
      <c r="T71" s="77">
        <v>0.51226437650760992</v>
      </c>
      <c r="U71" s="77"/>
      <c r="V71" s="116">
        <v>1.2365997580427668</v>
      </c>
      <c r="W71" s="77">
        <v>3.4437259657867516</v>
      </c>
      <c r="X71" s="77">
        <v>10.024399658560656</v>
      </c>
      <c r="Y71" s="77">
        <v>4.9044250811679309</v>
      </c>
      <c r="Z71" s="77"/>
      <c r="AA71" s="77">
        <v>17.495614576356697</v>
      </c>
      <c r="AB71" s="77">
        <v>17.052838345023805</v>
      </c>
      <c r="AC71" s="77">
        <v>46.998653873054728</v>
      </c>
      <c r="AD71" s="77">
        <v>49.639393082281103</v>
      </c>
      <c r="AE71" s="77">
        <v>24.286011406058531</v>
      </c>
      <c r="AF71" s="77">
        <v>105.83311820049376</v>
      </c>
      <c r="AG71" s="77">
        <v>108.47385740972014</v>
      </c>
      <c r="AH71" s="77">
        <v>0.51121188156299024</v>
      </c>
      <c r="AI71" s="77">
        <v>1.0857518597349212</v>
      </c>
      <c r="AJ71" s="77">
        <v>9.9484176533383817</v>
      </c>
    </row>
    <row r="72" spans="1:36" s="72" customFormat="1" x14ac:dyDescent="0.15">
      <c r="B72" s="72">
        <v>5</v>
      </c>
      <c r="C72" s="73">
        <v>41165</v>
      </c>
      <c r="D72" s="72">
        <v>18</v>
      </c>
      <c r="F72" s="94">
        <v>4810</v>
      </c>
      <c r="H72" s="77">
        <v>22.702777777777776</v>
      </c>
      <c r="I72" s="77">
        <v>6.1782873591448109</v>
      </c>
      <c r="J72" s="77">
        <v>5.8422034352308074</v>
      </c>
      <c r="K72" s="77">
        <v>0.6643317245285103</v>
      </c>
      <c r="L72" s="77">
        <v>1.8546541761175739</v>
      </c>
      <c r="M72" s="77">
        <v>13.215794611776831</v>
      </c>
      <c r="N72" s="77">
        <v>20.54567432433236</v>
      </c>
      <c r="O72" s="77">
        <v>9.9256887919689285E-2</v>
      </c>
      <c r="P72" s="77">
        <v>0.12664236317270824</v>
      </c>
      <c r="Q72" s="77">
        <v>1.1625731537692046</v>
      </c>
      <c r="R72" s="77">
        <v>0.16595038751876942</v>
      </c>
      <c r="S72" s="77">
        <v>0.75041725028710426</v>
      </c>
      <c r="T72" s="77">
        <v>0.49805292670791101</v>
      </c>
      <c r="U72" s="77"/>
      <c r="V72" s="116">
        <v>1.4026428496191814</v>
      </c>
      <c r="W72" s="77">
        <v>3.7448017609088997</v>
      </c>
      <c r="X72" s="77">
        <v>11.134774441809993</v>
      </c>
      <c r="Y72" s="77">
        <v>5.2632252018781012</v>
      </c>
      <c r="Z72" s="77"/>
      <c r="AA72" s="77">
        <v>17.652249597556604</v>
      </c>
      <c r="AB72" s="77">
        <v>16.494905590691349</v>
      </c>
      <c r="AC72" s="77">
        <v>48.685028626923391</v>
      </c>
      <c r="AD72" s="77">
        <v>49.045868090683925</v>
      </c>
      <c r="AE72" s="77">
        <v>23.183177201469672</v>
      </c>
      <c r="AF72" s="77">
        <v>106.01536101664101</v>
      </c>
      <c r="AG72" s="77">
        <v>106.37620048040155</v>
      </c>
      <c r="AH72" s="77">
        <v>0.50047009907039919</v>
      </c>
      <c r="AI72" s="77">
        <v>1.0575269121727744</v>
      </c>
      <c r="AJ72" s="77">
        <v>10.850004076078024</v>
      </c>
    </row>
    <row r="73" spans="1:36" s="72" customFormat="1" x14ac:dyDescent="0.15">
      <c r="B73" s="72">
        <v>6</v>
      </c>
      <c r="C73" s="73">
        <v>41183</v>
      </c>
      <c r="D73" s="72">
        <v>18</v>
      </c>
      <c r="F73" s="94">
        <v>4810</v>
      </c>
      <c r="H73" s="77">
        <v>25.738888888888887</v>
      </c>
      <c r="I73" s="77">
        <v>5.0445497365641119</v>
      </c>
      <c r="J73" s="77">
        <v>6.5456803102899945</v>
      </c>
      <c r="K73" s="77">
        <v>0.57900426100567892</v>
      </c>
      <c r="L73" s="77">
        <v>1.6822704455267903</v>
      </c>
      <c r="M73" s="77">
        <v>11.925668195943581</v>
      </c>
      <c r="N73" s="77">
        <v>21.565723092500239</v>
      </c>
      <c r="O73" s="77">
        <v>9.0171668288280465E-2</v>
      </c>
      <c r="P73" s="77">
        <v>0.11268696408532983</v>
      </c>
      <c r="Q73" s="77">
        <v>1.0406569773437184</v>
      </c>
      <c r="R73" s="77">
        <v>0.13509421350741566</v>
      </c>
      <c r="S73" s="77">
        <v>0.69017198139594416</v>
      </c>
      <c r="T73" s="77">
        <v>0.42791942587744897</v>
      </c>
      <c r="U73" s="77"/>
      <c r="V73" s="116">
        <v>1.298411051638974</v>
      </c>
      <c r="W73" s="77">
        <v>3.8128374747062663</v>
      </c>
      <c r="X73" s="77">
        <v>13.335696611179278</v>
      </c>
      <c r="Y73" s="77">
        <v>5.4124715098094587</v>
      </c>
      <c r="Z73" s="77"/>
      <c r="AA73" s="77">
        <v>14.412999247326034</v>
      </c>
      <c r="AB73" s="77">
        <v>14.813527853380704</v>
      </c>
      <c r="AC73" s="77">
        <v>54.547335919083288</v>
      </c>
      <c r="AD73" s="77">
        <v>51.811469674342106</v>
      </c>
      <c r="AE73" s="77">
        <v>21.028380569084877</v>
      </c>
      <c r="AF73" s="77">
        <v>104.8022435888749</v>
      </c>
      <c r="AG73" s="77">
        <v>102.06637734413371</v>
      </c>
      <c r="AH73" s="77">
        <v>0.42546448492125127</v>
      </c>
      <c r="AI73" s="77">
        <v>0.77066851685896376</v>
      </c>
      <c r="AJ73" s="77">
        <v>10.164533186282959</v>
      </c>
    </row>
    <row r="74" spans="1:36" s="72" customFormat="1" x14ac:dyDescent="0.15">
      <c r="B74" s="72">
        <v>7</v>
      </c>
      <c r="C74" s="73">
        <v>41201</v>
      </c>
      <c r="D74" s="72">
        <v>18</v>
      </c>
      <c r="F74" s="94">
        <v>4810</v>
      </c>
      <c r="H74" s="77">
        <v>25.512500000000003</v>
      </c>
      <c r="I74" s="77">
        <v>5.0387373386149754</v>
      </c>
      <c r="J74" s="77">
        <v>5.3705494689908928</v>
      </c>
      <c r="K74" s="77">
        <v>0.56921735192208034</v>
      </c>
      <c r="L74" s="77">
        <v>1.6934727465165931</v>
      </c>
      <c r="M74" s="77">
        <v>11.845928161675241</v>
      </c>
      <c r="N74" s="77">
        <v>15.116042719757818</v>
      </c>
      <c r="O74" s="77">
        <v>8.8349945649243394E-2</v>
      </c>
      <c r="P74" s="77">
        <v>0.10299993907933656</v>
      </c>
      <c r="Q74" s="77">
        <v>1.0021004994426974</v>
      </c>
      <c r="R74" s="77">
        <v>0.12500067754139207</v>
      </c>
      <c r="S74" s="77">
        <v>0.61638169966377898</v>
      </c>
      <c r="T74" s="77">
        <v>0.4485206984580723</v>
      </c>
      <c r="U74" s="77"/>
      <c r="V74" s="116">
        <v>1.2855078635141459</v>
      </c>
      <c r="W74" s="77">
        <v>3.7070181129867348</v>
      </c>
      <c r="X74" s="77">
        <v>9.101141954126728</v>
      </c>
      <c r="Y74" s="77">
        <v>5.400590430688073</v>
      </c>
      <c r="Z74" s="77"/>
      <c r="AA74" s="77">
        <v>14.396392396042788</v>
      </c>
      <c r="AB74" s="77">
        <v>14.530203284612384</v>
      </c>
      <c r="AC74" s="77">
        <v>44.754578908257436</v>
      </c>
      <c r="AD74" s="77">
        <v>35.673265866248798</v>
      </c>
      <c r="AE74" s="77">
        <v>21.168409331457411</v>
      </c>
      <c r="AF74" s="77">
        <v>94.849583920370023</v>
      </c>
      <c r="AG74" s="77">
        <v>85.768270878361378</v>
      </c>
      <c r="AH74" s="77">
        <v>0.60612130096125549</v>
      </c>
      <c r="AI74" s="77">
        <v>0.93821635341192311</v>
      </c>
      <c r="AJ74" s="77">
        <v>10.327385268914835</v>
      </c>
    </row>
    <row r="75" spans="1:36" s="72" customFormat="1" x14ac:dyDescent="0.15">
      <c r="B75" s="72">
        <v>8</v>
      </c>
      <c r="C75" s="73">
        <v>41219</v>
      </c>
      <c r="D75" s="72">
        <v>18</v>
      </c>
      <c r="F75" s="94">
        <v>4810</v>
      </c>
      <c r="H75" s="77">
        <v>23.12638888888889</v>
      </c>
      <c r="I75" s="77">
        <v>4.7683778418926988</v>
      </c>
      <c r="J75" s="77">
        <v>6.1816358434223631</v>
      </c>
      <c r="K75" s="77">
        <v>0.51764877847488022</v>
      </c>
      <c r="L75" s="77">
        <v>2.0712080491049658</v>
      </c>
      <c r="M75" s="77">
        <v>13.875651214307881</v>
      </c>
      <c r="N75" s="77">
        <v>23.926011910713708</v>
      </c>
      <c r="O75" s="77">
        <v>0.10728626562052673</v>
      </c>
      <c r="P75" s="77">
        <v>0.12313218360848585</v>
      </c>
      <c r="Q75" s="77">
        <v>1.2206554615162248</v>
      </c>
      <c r="R75" s="77">
        <v>0.15461159548294054</v>
      </c>
      <c r="S75" s="77">
        <v>0.75041922491555058</v>
      </c>
      <c r="T75" s="77">
        <v>0.55530195352168998</v>
      </c>
      <c r="U75" s="77"/>
      <c r="V75" s="116">
        <v>1.102753603407713</v>
      </c>
      <c r="W75" s="77">
        <v>3.7698528299242846</v>
      </c>
      <c r="X75" s="77">
        <v>13.234311865016339</v>
      </c>
      <c r="Y75" s="77">
        <v>5.9874453516747899</v>
      </c>
      <c r="Z75" s="77"/>
      <c r="AA75" s="77">
        <v>13.623936691121997</v>
      </c>
      <c r="AB75" s="77">
        <v>16.301087247285356</v>
      </c>
      <c r="AC75" s="77">
        <v>51.513632028519687</v>
      </c>
      <c r="AD75" s="77">
        <v>57.226019715403062</v>
      </c>
      <c r="AE75" s="77">
        <v>25.890100613812074</v>
      </c>
      <c r="AF75" s="77">
        <v>107.32875658073911</v>
      </c>
      <c r="AG75" s="77">
        <v>113.04114426762249</v>
      </c>
      <c r="AH75" s="77">
        <v>0.42389057336327618</v>
      </c>
      <c r="AI75" s="77">
        <v>0.77137799163089538</v>
      </c>
      <c r="AJ75" s="77">
        <v>10.746876479837201</v>
      </c>
    </row>
    <row r="76" spans="1:36" s="72" customFormat="1" x14ac:dyDescent="0.15">
      <c r="B76" s="72">
        <v>9</v>
      </c>
      <c r="C76" s="73">
        <v>41237</v>
      </c>
      <c r="D76" s="72">
        <v>18</v>
      </c>
      <c r="F76" s="94">
        <v>4810</v>
      </c>
      <c r="H76" s="77">
        <v>9.7416666666666654</v>
      </c>
      <c r="I76" s="77">
        <v>5.3245876186428429</v>
      </c>
      <c r="J76" s="77">
        <v>6.4671517150230908</v>
      </c>
      <c r="K76" s="77">
        <v>0.54919789663617058</v>
      </c>
      <c r="L76" s="77">
        <v>1.9467470703290963</v>
      </c>
      <c r="M76" s="77">
        <v>12.669543822781007</v>
      </c>
      <c r="N76" s="77">
        <v>25.055117935680475</v>
      </c>
      <c r="O76" s="77">
        <v>0.10163316982728859</v>
      </c>
      <c r="P76" s="77">
        <v>0.11716446273231614</v>
      </c>
      <c r="Q76" s="77">
        <v>1.1469667169529709</v>
      </c>
      <c r="R76" s="77">
        <v>0.16746116682846388</v>
      </c>
      <c r="S76" s="77">
        <v>0.69067851674482816</v>
      </c>
      <c r="T76" s="77">
        <v>0.50797060280899098</v>
      </c>
      <c r="U76" s="77"/>
      <c r="V76" s="116">
        <v>0.51870357718279014</v>
      </c>
      <c r="W76" s="77">
        <v>1.4055281753193352</v>
      </c>
      <c r="X76" s="77">
        <v>5.8649081675423158</v>
      </c>
      <c r="Y76" s="77">
        <v>2.3705701304319931</v>
      </c>
      <c r="Z76" s="77"/>
      <c r="AA76" s="77">
        <v>15.213107481836696</v>
      </c>
      <c r="AB76" s="77">
        <v>14.428005221413196</v>
      </c>
      <c r="AC76" s="77">
        <v>53.89293095852576</v>
      </c>
      <c r="AD76" s="77">
        <v>60.204361001289818</v>
      </c>
      <c r="AE76" s="77">
        <v>24.334338379113703</v>
      </c>
      <c r="AF76" s="77">
        <v>107.86838204088936</v>
      </c>
      <c r="AG76" s="77">
        <v>114.17981208365342</v>
      </c>
      <c r="AH76" s="77">
        <v>0.35662276798749226</v>
      </c>
      <c r="AI76" s="77">
        <v>0.82332808217161668</v>
      </c>
      <c r="AJ76" s="77">
        <v>11.311075527537849</v>
      </c>
    </row>
    <row r="77" spans="1:36" s="72" customFormat="1" x14ac:dyDescent="0.15">
      <c r="B77" s="72">
        <v>10</v>
      </c>
      <c r="C77" s="73">
        <v>41255</v>
      </c>
      <c r="D77" s="72">
        <v>18</v>
      </c>
      <c r="F77" s="94">
        <v>4810</v>
      </c>
      <c r="H77" s="77">
        <v>14.666666666666666</v>
      </c>
      <c r="I77" s="77">
        <v>5.1727769885769037</v>
      </c>
      <c r="J77" s="77">
        <v>5.8324526274401789</v>
      </c>
      <c r="K77" s="77">
        <v>0.5493361335389777</v>
      </c>
      <c r="L77" s="77">
        <v>2.4272445346914937</v>
      </c>
      <c r="M77" s="77">
        <v>15.632775017546962</v>
      </c>
      <c r="N77" s="77">
        <v>23.213190958880325</v>
      </c>
      <c r="O77" s="77">
        <v>0.12689566499260183</v>
      </c>
      <c r="P77" s="77">
        <v>0.14181251686021912</v>
      </c>
      <c r="Q77" s="77">
        <v>1.4258118775785711</v>
      </c>
      <c r="R77" s="77">
        <v>0.19955923342751852</v>
      </c>
      <c r="S77" s="77">
        <v>0.87182244574046242</v>
      </c>
      <c r="T77" s="77">
        <v>0.62083958556608165</v>
      </c>
      <c r="U77" s="77"/>
      <c r="V77" s="116">
        <v>0.75867395832461249</v>
      </c>
      <c r="W77" s="77">
        <v>2.5807227455335227</v>
      </c>
      <c r="X77" s="77">
        <v>8.0665085202293447</v>
      </c>
      <c r="Y77" s="77">
        <v>4.4499483136010713</v>
      </c>
      <c r="Z77" s="77"/>
      <c r="AA77" s="77">
        <v>14.779362824505441</v>
      </c>
      <c r="AB77" s="77">
        <v>17.59583690136493</v>
      </c>
      <c r="AC77" s="77">
        <v>48.603771895334823</v>
      </c>
      <c r="AD77" s="77">
        <v>54.998921728836443</v>
      </c>
      <c r="AE77" s="77">
        <v>30.340556683643669</v>
      </c>
      <c r="AF77" s="77">
        <v>111.31952830484887</v>
      </c>
      <c r="AG77" s="77">
        <v>117.71467813835049</v>
      </c>
      <c r="AH77" s="77">
        <v>0.47608717189618927</v>
      </c>
      <c r="AI77" s="77">
        <v>0.88689567134078862</v>
      </c>
      <c r="AJ77" s="77">
        <v>10.985817458965409</v>
      </c>
    </row>
    <row r="78" spans="1:36" s="72" customFormat="1" x14ac:dyDescent="0.15">
      <c r="B78" s="72">
        <v>11</v>
      </c>
      <c r="C78" s="73">
        <v>41273</v>
      </c>
      <c r="D78" s="72">
        <v>18</v>
      </c>
      <c r="F78" s="94">
        <v>4810</v>
      </c>
      <c r="H78" s="77">
        <v>20.722222222222221</v>
      </c>
      <c r="I78" s="77">
        <v>5.1877251003449913</v>
      </c>
      <c r="J78" s="77">
        <v>6.0047501071571254</v>
      </c>
      <c r="K78" s="77">
        <v>0.5329067686148441</v>
      </c>
      <c r="L78" s="77">
        <v>2.1890723788920403</v>
      </c>
      <c r="M78" s="77">
        <v>14.583240218266894</v>
      </c>
      <c r="N78" s="77">
        <v>26.850600283400741</v>
      </c>
      <c r="O78" s="77">
        <v>0.1134654528327453</v>
      </c>
      <c r="P78" s="77">
        <v>0.14778795748396167</v>
      </c>
      <c r="Q78" s="77">
        <v>1.3178531056889624</v>
      </c>
      <c r="R78" s="77">
        <v>0.17627545673237424</v>
      </c>
      <c r="S78" s="77">
        <v>0.83148775789237783</v>
      </c>
      <c r="T78" s="77">
        <v>0.54937911164999909</v>
      </c>
      <c r="U78" s="77"/>
      <c r="V78" s="116">
        <v>1.0750119235714899</v>
      </c>
      <c r="W78" s="77">
        <v>3.5293820407415093</v>
      </c>
      <c r="X78" s="77">
        <v>13.343072093118209</v>
      </c>
      <c r="Y78" s="77">
        <v>5.6703055369911874</v>
      </c>
      <c r="Z78" s="77"/>
      <c r="AA78" s="77">
        <v>14.822071715271404</v>
      </c>
      <c r="AB78" s="77">
        <v>17.031870437894682</v>
      </c>
      <c r="AC78" s="77">
        <v>50.03958422630938</v>
      </c>
      <c r="AD78" s="77">
        <v>64.390160234886793</v>
      </c>
      <c r="AE78" s="77">
        <v>27.363404736150503</v>
      </c>
      <c r="AF78" s="77">
        <v>109.25693111562597</v>
      </c>
      <c r="AG78" s="77">
        <v>123.60750712420338</v>
      </c>
      <c r="AH78" s="77">
        <v>0.39361674519881229</v>
      </c>
      <c r="AI78" s="77">
        <v>0.86393688459436246</v>
      </c>
      <c r="AJ78" s="77">
        <v>11.357232271855032</v>
      </c>
    </row>
    <row r="79" spans="1:36" s="72" customFormat="1" x14ac:dyDescent="0.15">
      <c r="B79" s="72">
        <v>12</v>
      </c>
      <c r="C79" s="73">
        <v>41291</v>
      </c>
      <c r="D79" s="72">
        <v>18</v>
      </c>
      <c r="F79" s="94">
        <v>4810</v>
      </c>
      <c r="H79" s="77">
        <v>18.206944444444439</v>
      </c>
      <c r="I79" s="77">
        <v>4.5493645965236862</v>
      </c>
      <c r="J79" s="77">
        <v>7.3314638064985083</v>
      </c>
      <c r="K79" s="77">
        <v>0.47392612125099287</v>
      </c>
      <c r="L79" s="77">
        <v>1.6638167008693923</v>
      </c>
      <c r="M79" s="77">
        <v>12.368582774698764</v>
      </c>
      <c r="N79" s="77">
        <v>30.583444603767191</v>
      </c>
      <c r="O79" s="77">
        <v>9.0269649750523595E-2</v>
      </c>
      <c r="P79" s="77">
        <v>0.10585489583357829</v>
      </c>
      <c r="Q79" s="77">
        <v>1.0092641488717662</v>
      </c>
      <c r="R79" s="77">
        <v>0.16203418639828196</v>
      </c>
      <c r="S79" s="77">
        <v>0.6862292807350352</v>
      </c>
      <c r="T79" s="77">
        <v>0.43881913980704684</v>
      </c>
      <c r="U79" s="77"/>
      <c r="V79" s="116">
        <v>0.8283002846642914</v>
      </c>
      <c r="W79" s="77">
        <v>2.9182074494374266</v>
      </c>
      <c r="X79" s="77">
        <v>13.542114192532486</v>
      </c>
      <c r="Y79" s="77">
        <v>3.7866272798084819</v>
      </c>
      <c r="Z79" s="77"/>
      <c r="AA79" s="77">
        <v>12.998184561496247</v>
      </c>
      <c r="AB79" s="77">
        <v>16.027991178541065</v>
      </c>
      <c r="AC79" s="77">
        <v>61.095531720820901</v>
      </c>
      <c r="AD79" s="77">
        <v>74.378840633331237</v>
      </c>
      <c r="AE79" s="77">
        <v>20.797708760867401</v>
      </c>
      <c r="AF79" s="77">
        <v>110.91941622172561</v>
      </c>
      <c r="AG79" s="77">
        <v>124.20272513423595</v>
      </c>
      <c r="AH79" s="77">
        <v>0.32067153972726831</v>
      </c>
      <c r="AI79" s="77">
        <v>0.62052609364192624</v>
      </c>
      <c r="AJ79" s="77">
        <v>11.199197071618499</v>
      </c>
    </row>
    <row r="80" spans="1:36" s="72" customFormat="1" x14ac:dyDescent="0.15">
      <c r="B80" s="72">
        <v>13</v>
      </c>
      <c r="C80" s="73">
        <v>41309</v>
      </c>
      <c r="D80" s="72">
        <v>18</v>
      </c>
      <c r="F80" s="94">
        <v>4810</v>
      </c>
      <c r="H80" s="77">
        <v>23.334722222222222</v>
      </c>
      <c r="I80" s="77">
        <v>5.3702786728700715</v>
      </c>
      <c r="J80" s="77">
        <v>7.078013605104875</v>
      </c>
      <c r="K80" s="77">
        <v>0.5634484124599336</v>
      </c>
      <c r="L80" s="77">
        <v>1.5355881592317715</v>
      </c>
      <c r="M80" s="77">
        <v>12.789071125348586</v>
      </c>
      <c r="N80" s="77">
        <v>33.959841096304061</v>
      </c>
      <c r="O80" s="77">
        <v>8.2108088706178195E-2</v>
      </c>
      <c r="P80" s="77">
        <v>0.10113700095440091</v>
      </c>
      <c r="Q80" s="77">
        <v>0.9283713273984423</v>
      </c>
      <c r="R80" s="77">
        <v>0.14840001386513299</v>
      </c>
      <c r="S80" s="77">
        <v>0.69595480905002782</v>
      </c>
      <c r="T80" s="77">
        <v>0.4225232165047817</v>
      </c>
      <c r="U80" s="77"/>
      <c r="V80" s="116">
        <v>1.2531396108734731</v>
      </c>
      <c r="W80" s="77">
        <v>4.2211726329552119</v>
      </c>
      <c r="X80" s="77">
        <v>19.363179928033961</v>
      </c>
      <c r="Y80" s="77">
        <v>4.4790653929258673</v>
      </c>
      <c r="Z80" s="77"/>
      <c r="AA80" s="77">
        <v>15.343653351057348</v>
      </c>
      <c r="AB80" s="77">
        <v>18.089663089862228</v>
      </c>
      <c r="AC80" s="77">
        <v>58.983446709207293</v>
      </c>
      <c r="AD80" s="77">
        <v>82.980117541720446</v>
      </c>
      <c r="AE80" s="77">
        <v>19.194851990397144</v>
      </c>
      <c r="AF80" s="77">
        <v>111.61161514052401</v>
      </c>
      <c r="AG80" s="77">
        <v>135.60828597303717</v>
      </c>
      <c r="AH80" s="77">
        <v>0.32440471645797392</v>
      </c>
      <c r="AI80" s="77">
        <v>0.7587268084645763</v>
      </c>
      <c r="AJ80" s="77">
        <v>11.11960736741616</v>
      </c>
    </row>
    <row r="81" spans="1:36" s="72" customFormat="1" x14ac:dyDescent="0.15">
      <c r="B81" s="72">
        <v>14</v>
      </c>
      <c r="C81" s="73">
        <v>41327</v>
      </c>
      <c r="D81" s="72">
        <v>18</v>
      </c>
      <c r="F81" s="94">
        <v>4810</v>
      </c>
      <c r="H81" s="77">
        <v>67.484722222222217</v>
      </c>
      <c r="I81" s="77">
        <v>5.1153135557450433</v>
      </c>
      <c r="J81" s="77">
        <v>6.6893799948423194</v>
      </c>
      <c r="K81" s="77">
        <v>0.52369200231130408</v>
      </c>
      <c r="L81" s="77">
        <v>1.0273442751310391</v>
      </c>
      <c r="M81" s="77">
        <v>10.83449216550826</v>
      </c>
      <c r="N81" s="77">
        <v>23.142072056541473</v>
      </c>
      <c r="O81" s="77">
        <v>5.6048259619375505E-2</v>
      </c>
      <c r="P81" s="77">
        <v>5.6378316070155858E-2</v>
      </c>
      <c r="Q81" s="77">
        <v>0.62968178809352349</v>
      </c>
      <c r="R81" s="77">
        <v>8.0383970647066594E-2</v>
      </c>
      <c r="S81" s="77">
        <v>0.52648888927705206</v>
      </c>
      <c r="T81" s="77">
        <v>0.29288708844146177</v>
      </c>
      <c r="U81" s="77"/>
      <c r="V81" s="116">
        <v>3.4520551438902207</v>
      </c>
      <c r="W81" s="77">
        <v>11.857294728781035</v>
      </c>
      <c r="X81" s="77">
        <v>38.176782071636197</v>
      </c>
      <c r="Y81" s="77">
        <v>8.666255379226051</v>
      </c>
      <c r="Z81" s="77"/>
      <c r="AA81" s="77">
        <v>14.615181587842981</v>
      </c>
      <c r="AB81" s="77">
        <v>17.570339386944259</v>
      </c>
      <c r="AC81" s="77">
        <v>55.744833290352659</v>
      </c>
      <c r="AD81" s="77">
        <v>56.570999797439882</v>
      </c>
      <c r="AE81" s="77">
        <v>12.841803439137989</v>
      </c>
      <c r="AF81" s="77">
        <v>100.77215770427789</v>
      </c>
      <c r="AG81" s="77">
        <v>101.59832421136511</v>
      </c>
      <c r="AH81" s="77">
        <v>0.46218625209116793</v>
      </c>
      <c r="AI81" s="77">
        <v>0.7646917292318689</v>
      </c>
      <c r="AJ81" s="77">
        <v>11.395755116932909</v>
      </c>
    </row>
    <row r="82" spans="1:36" s="72" customFormat="1" x14ac:dyDescent="0.15">
      <c r="B82" s="72">
        <v>15</v>
      </c>
      <c r="C82" s="73">
        <v>41345</v>
      </c>
      <c r="D82" s="72">
        <v>18</v>
      </c>
      <c r="F82" s="94">
        <v>4810</v>
      </c>
      <c r="H82" s="77">
        <v>113.41527777777779</v>
      </c>
      <c r="I82" s="77">
        <v>5.7997244976342799</v>
      </c>
      <c r="J82" s="77">
        <v>6.8355915242119014</v>
      </c>
      <c r="K82" s="77">
        <v>0.66806884617183837</v>
      </c>
      <c r="L82" s="77">
        <v>1.2823468394046087</v>
      </c>
      <c r="M82" s="77">
        <v>12.906274897508988</v>
      </c>
      <c r="N82" s="77">
        <v>28.13475793543396</v>
      </c>
      <c r="O82" s="77">
        <v>7.2632866373648547E-2</v>
      </c>
      <c r="P82" s="77">
        <v>5.661068705123562E-2</v>
      </c>
      <c r="Q82" s="77">
        <v>0.77787998388926205</v>
      </c>
      <c r="R82" s="77">
        <v>8.9853193094514075E-2</v>
      </c>
      <c r="S82" s="77">
        <v>0.65617061682124511</v>
      </c>
      <c r="T82" s="77">
        <v>0.3791417011754783</v>
      </c>
      <c r="U82" s="77"/>
      <c r="V82" s="116">
        <v>6.5777736493377459</v>
      </c>
      <c r="W82" s="77">
        <v>23.192921758136954</v>
      </c>
      <c r="X82" s="77">
        <v>77.954813123962893</v>
      </c>
      <c r="Y82" s="77">
        <v>18.179715374816137</v>
      </c>
      <c r="Z82" s="77"/>
      <c r="AA82" s="77">
        <v>16.57064142181223</v>
      </c>
      <c r="AB82" s="77">
        <v>20.449556896188547</v>
      </c>
      <c r="AC82" s="77">
        <v>56.963262701765842</v>
      </c>
      <c r="AD82" s="77">
        <v>68.73396128932913</v>
      </c>
      <c r="AE82" s="77">
        <v>16.029335492557607</v>
      </c>
      <c r="AF82" s="77">
        <v>110.01279651232423</v>
      </c>
      <c r="AG82" s="77">
        <v>121.78349509988752</v>
      </c>
      <c r="AH82" s="77">
        <v>0.44273438730353187</v>
      </c>
      <c r="AI82" s="77">
        <v>0.8484597824623451</v>
      </c>
      <c r="AJ82" s="77">
        <v>10.128215506549122</v>
      </c>
    </row>
    <row r="83" spans="1:36" s="72" customFormat="1" x14ac:dyDescent="0.15">
      <c r="B83" s="72">
        <v>16</v>
      </c>
      <c r="C83" s="73">
        <v>41363</v>
      </c>
      <c r="D83" s="72">
        <v>18</v>
      </c>
      <c r="F83" s="94">
        <v>4810</v>
      </c>
      <c r="H83" s="77">
        <v>119.52777777777777</v>
      </c>
      <c r="I83" s="77">
        <v>6.52356871491736</v>
      </c>
      <c r="J83" s="77">
        <v>4.8489003315240904</v>
      </c>
      <c r="K83" s="77">
        <v>0.66906765781386968</v>
      </c>
      <c r="L83" s="77">
        <v>1.0568095851389738</v>
      </c>
      <c r="M83" s="77">
        <v>15.847566045592403</v>
      </c>
      <c r="N83" s="77">
        <v>19.852741577129137</v>
      </c>
      <c r="O83" s="77">
        <v>5.9447732873597003E-2</v>
      </c>
      <c r="P83" s="77">
        <v>4.9059452216862941E-2</v>
      </c>
      <c r="Q83" s="77">
        <v>0.62578457032161228</v>
      </c>
      <c r="R83" s="77">
        <v>7.0911079834467747E-2</v>
      </c>
      <c r="S83" s="77">
        <v>0.65734253531205078</v>
      </c>
      <c r="T83" s="77">
        <v>0.33927345977467593</v>
      </c>
      <c r="U83" s="77"/>
      <c r="V83" s="116">
        <v>7.797476716747056</v>
      </c>
      <c r="W83" s="77">
        <v>35.093194712524564</v>
      </c>
      <c r="X83" s="77">
        <v>57.744875822194572</v>
      </c>
      <c r="Y83" s="77">
        <v>15.789762655739597</v>
      </c>
      <c r="Z83" s="77"/>
      <c r="AA83" s="77">
        <v>18.638767756906745</v>
      </c>
      <c r="AB83" s="77">
        <v>29.359865434601073</v>
      </c>
      <c r="AC83" s="77">
        <v>40.407502762700751</v>
      </c>
      <c r="AD83" s="77">
        <v>48.310841961399134</v>
      </c>
      <c r="AE83" s="77">
        <v>13.210119814237173</v>
      </c>
      <c r="AF83" s="77">
        <v>101.61625576844574</v>
      </c>
      <c r="AG83" s="77">
        <v>109.51959496714413</v>
      </c>
      <c r="AH83" s="77">
        <v>0.90435757628185898</v>
      </c>
      <c r="AI83" s="77">
        <v>1.3453707580883383</v>
      </c>
      <c r="AJ83" s="77">
        <v>11.375277340816959</v>
      </c>
    </row>
    <row r="84" spans="1:36" s="72" customFormat="1" x14ac:dyDescent="0.15">
      <c r="B84" s="72">
        <v>17</v>
      </c>
      <c r="C84" s="73">
        <v>41381</v>
      </c>
      <c r="D84" s="72">
        <v>18</v>
      </c>
      <c r="F84" s="94">
        <v>4810</v>
      </c>
      <c r="H84" s="77">
        <v>62.581944444444453</v>
      </c>
      <c r="I84" s="77">
        <v>6.3935888054257255</v>
      </c>
      <c r="J84" s="77">
        <v>5.337403941944757</v>
      </c>
      <c r="K84" s="77">
        <v>0.70406613008385244</v>
      </c>
      <c r="L84" s="77">
        <v>1.2992547283850087</v>
      </c>
      <c r="M84" s="77">
        <v>12.828711581635625</v>
      </c>
      <c r="N84" s="77">
        <v>17.86753561858832</v>
      </c>
      <c r="O84" s="77">
        <v>6.9006287033363423E-2</v>
      </c>
      <c r="P84" s="77">
        <v>6.8004847690226078E-2</v>
      </c>
      <c r="Q84" s="77">
        <v>0.75947719248762091</v>
      </c>
      <c r="R84" s="77">
        <v>8.8840760820166648E-2</v>
      </c>
      <c r="S84" s="77">
        <v>0.62775648461389943</v>
      </c>
      <c r="T84" s="77">
        <v>0.3583180905843148</v>
      </c>
      <c r="U84" s="77"/>
      <c r="V84" s="116">
        <v>4.0012321942177476</v>
      </c>
      <c r="W84" s="77">
        <v>12.594381627979113</v>
      </c>
      <c r="X84" s="77">
        <v>26.938254445653513</v>
      </c>
      <c r="Y84" s="77">
        <v>10.163735903871547</v>
      </c>
      <c r="Z84" s="77"/>
      <c r="AA84" s="77">
        <v>18.267396586930644</v>
      </c>
      <c r="AB84" s="77">
        <v>20.124624985341349</v>
      </c>
      <c r="AC84" s="77">
        <v>44.478366182872975</v>
      </c>
      <c r="AD84" s="77">
        <v>43.044770635989536</v>
      </c>
      <c r="AE84" s="77">
        <v>16.240684104812608</v>
      </c>
      <c r="AF84" s="77">
        <v>99.111071859957576</v>
      </c>
      <c r="AG84" s="77">
        <v>97.677476313074123</v>
      </c>
      <c r="AH84" s="77">
        <v>0.69572582607979017</v>
      </c>
      <c r="AI84" s="77">
        <v>1.197883629376594</v>
      </c>
      <c r="AJ84" s="77">
        <v>10.594440807392591</v>
      </c>
    </row>
    <row r="85" spans="1:36" s="72" customFormat="1" x14ac:dyDescent="0.15">
      <c r="B85" s="72">
        <v>18</v>
      </c>
      <c r="C85" s="73">
        <v>41399</v>
      </c>
      <c r="D85" s="72">
        <v>18</v>
      </c>
      <c r="F85" s="94">
        <v>4810</v>
      </c>
      <c r="H85" s="77">
        <v>60.223611111111119</v>
      </c>
      <c r="I85" s="77">
        <v>6.9091409250138653</v>
      </c>
      <c r="J85" s="77">
        <v>4.7168088067855454</v>
      </c>
      <c r="K85" s="77">
        <v>0.73602262384342343</v>
      </c>
      <c r="L85" s="77">
        <v>1.5893883385372483</v>
      </c>
      <c r="M85" s="77">
        <v>16.52054238025481</v>
      </c>
      <c r="N85" s="77">
        <v>18.575322382147903</v>
      </c>
      <c r="O85" s="77">
        <v>8.4321635178609661E-2</v>
      </c>
      <c r="P85" s="77">
        <v>7.7169678692396632E-2</v>
      </c>
      <c r="Q85" s="77">
        <v>0.91109706671883339</v>
      </c>
      <c r="R85" s="77">
        <v>8.8146861539121976E-2</v>
      </c>
      <c r="S85" s="77">
        <v>0.77033401179670002</v>
      </c>
      <c r="T85" s="77">
        <v>0.4322675936921479</v>
      </c>
      <c r="U85" s="77"/>
      <c r="V85" s="116">
        <v>4.1609341617989752</v>
      </c>
      <c r="W85" s="77">
        <v>16.021649948480544</v>
      </c>
      <c r="X85" s="77">
        <v>26.77034097009231</v>
      </c>
      <c r="Y85" s="77">
        <v>11.964838150575281</v>
      </c>
      <c r="Z85" s="77"/>
      <c r="AA85" s="77">
        <v>19.740402642896758</v>
      </c>
      <c r="AB85" s="77">
        <v>26.60360222989781</v>
      </c>
      <c r="AC85" s="77">
        <v>39.306740056546211</v>
      </c>
      <c r="AD85" s="77">
        <v>44.451570532198197</v>
      </c>
      <c r="AE85" s="77">
        <v>19.867354231715602</v>
      </c>
      <c r="AF85" s="77">
        <v>105.5180991610564</v>
      </c>
      <c r="AG85" s="77">
        <v>110.66292963670838</v>
      </c>
      <c r="AH85" s="77">
        <v>0.89060281381543049</v>
      </c>
      <c r="AI85" s="77">
        <v>1.464791389270317</v>
      </c>
      <c r="AJ85" s="77">
        <v>10.951653048957022</v>
      </c>
    </row>
    <row r="86" spans="1:36" s="72" customFormat="1" x14ac:dyDescent="0.15">
      <c r="B86" s="72">
        <v>19</v>
      </c>
      <c r="C86" s="73">
        <v>41417</v>
      </c>
      <c r="D86" s="72">
        <v>18</v>
      </c>
      <c r="F86" s="94">
        <v>4810</v>
      </c>
      <c r="H86" s="77">
        <v>37.822222222222223</v>
      </c>
      <c r="I86" s="77">
        <v>5.3822613792288827</v>
      </c>
      <c r="J86" s="77">
        <v>5.7398110906784261</v>
      </c>
      <c r="K86" s="77">
        <v>0.61713574215652778</v>
      </c>
      <c r="L86" s="77">
        <v>1.9345626430016782</v>
      </c>
      <c r="M86" s="77">
        <v>15.117732404612019</v>
      </c>
      <c r="N86" s="77">
        <v>20.099715362678872</v>
      </c>
      <c r="O86" s="77">
        <v>0.10578884772136674</v>
      </c>
      <c r="P86" s="77">
        <v>0.11050278415763123</v>
      </c>
      <c r="Q86" s="77">
        <v>1.1250098527956183</v>
      </c>
      <c r="R86" s="77">
        <v>0.12976663020329135</v>
      </c>
      <c r="S86" s="77">
        <v>0.75492743415981578</v>
      </c>
      <c r="T86" s="77">
        <v>0.51616246361533613</v>
      </c>
      <c r="U86" s="77"/>
      <c r="V86" s="116">
        <v>2.0356908594327909</v>
      </c>
      <c r="W86" s="77">
        <v>7.7171205001385426</v>
      </c>
      <c r="X86" s="77">
        <v>18.090779298936116</v>
      </c>
      <c r="Y86" s="77">
        <v>9.1461822733023794</v>
      </c>
      <c r="Z86" s="77"/>
      <c r="AA86" s="77">
        <v>15.377889654939667</v>
      </c>
      <c r="AB86" s="77">
        <v>20.403667597311074</v>
      </c>
      <c r="AC86" s="77">
        <v>47.831759088986878</v>
      </c>
      <c r="AD86" s="77">
        <v>47.831085102945082</v>
      </c>
      <c r="AE86" s="77">
        <v>24.182033037520977</v>
      </c>
      <c r="AF86" s="77">
        <v>107.7953493787586</v>
      </c>
      <c r="AG86" s="77">
        <v>107.7946753927168</v>
      </c>
      <c r="AH86" s="77">
        <v>0.63478803639700843</v>
      </c>
      <c r="AI86" s="77">
        <v>0.93770705937862453</v>
      </c>
      <c r="AJ86" s="77">
        <v>10.174916980972785</v>
      </c>
    </row>
    <row r="87" spans="1:36" s="72" customFormat="1" x14ac:dyDescent="0.15">
      <c r="B87" s="72">
        <v>20</v>
      </c>
      <c r="C87" s="73">
        <v>41435</v>
      </c>
      <c r="D87" s="72">
        <v>18</v>
      </c>
      <c r="F87" s="94">
        <v>4810</v>
      </c>
      <c r="H87" s="77">
        <v>34.225000000000001</v>
      </c>
      <c r="I87" s="77">
        <v>5.4639630809238398</v>
      </c>
      <c r="J87" s="77">
        <v>5.3133615110933832</v>
      </c>
      <c r="K87" s="77">
        <v>0.53157629240644633</v>
      </c>
      <c r="L87" s="77">
        <v>1.904750588329895</v>
      </c>
      <c r="M87" s="77">
        <v>15.259006880104623</v>
      </c>
      <c r="N87" s="77">
        <v>21.441911046132301</v>
      </c>
      <c r="O87" s="77">
        <v>0.10563040710130991</v>
      </c>
      <c r="P87" s="77">
        <v>0.11815917408110611</v>
      </c>
      <c r="Q87" s="77">
        <v>1.1372845645931449</v>
      </c>
      <c r="R87" s="77">
        <v>0.14476411177742388</v>
      </c>
      <c r="S87" s="77">
        <v>0.76732760258396093</v>
      </c>
      <c r="T87" s="77">
        <v>0.49786849555199797</v>
      </c>
      <c r="U87" s="77"/>
      <c r="V87" s="116">
        <v>1.8700413644461844</v>
      </c>
      <c r="W87" s="77">
        <v>7.1829457555886576</v>
      </c>
      <c r="X87" s="77">
        <v>17.531359027777064</v>
      </c>
      <c r="Y87" s="77">
        <v>8.1487611106988318</v>
      </c>
      <c r="Z87" s="77"/>
      <c r="AA87" s="77">
        <v>15.61132308835383</v>
      </c>
      <c r="AB87" s="77">
        <v>20.987423683239317</v>
      </c>
      <c r="AC87" s="77">
        <v>44.27801259244486</v>
      </c>
      <c r="AD87" s="77">
        <v>51.223839379918374</v>
      </c>
      <c r="AE87" s="77">
        <v>23.809382354123688</v>
      </c>
      <c r="AF87" s="77">
        <v>104.68614171816169</v>
      </c>
      <c r="AG87" s="77">
        <v>111.63196850563521</v>
      </c>
      <c r="AH87" s="77">
        <v>0.60970215471898925</v>
      </c>
      <c r="AI87" s="77">
        <v>1.0283439343466516</v>
      </c>
      <c r="AJ87" s="77">
        <v>11.991926061174061</v>
      </c>
    </row>
    <row r="88" spans="1:36" s="72" customFormat="1" x14ac:dyDescent="0.15">
      <c r="B88" s="89">
        <v>21</v>
      </c>
      <c r="C88" s="73">
        <v>41453</v>
      </c>
      <c r="D88" s="72">
        <v>18</v>
      </c>
      <c r="F88" s="94">
        <v>4810</v>
      </c>
      <c r="H88" s="77">
        <v>0.52777777777777757</v>
      </c>
      <c r="V88" s="118"/>
    </row>
    <row r="89" spans="1:36" s="72" customFormat="1" x14ac:dyDescent="0.15">
      <c r="B89" s="89"/>
      <c r="C89" s="73">
        <v>41471</v>
      </c>
      <c r="D89" s="72">
        <v>18</v>
      </c>
      <c r="V89" s="118"/>
    </row>
    <row r="90" spans="1:36" x14ac:dyDescent="0.15">
      <c r="A90" s="69" t="s">
        <v>199</v>
      </c>
      <c r="B90" s="69"/>
      <c r="C90" s="69"/>
      <c r="D90" s="70"/>
      <c r="E90" s="70"/>
      <c r="F90" s="71" t="s">
        <v>200</v>
      </c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114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</row>
    <row r="92" spans="1:36" s="24" customFormat="1" x14ac:dyDescent="0.15">
      <c r="V92" s="110"/>
    </row>
    <row r="93" spans="1:36" s="24" customFormat="1" x14ac:dyDescent="0.15">
      <c r="H93" s="97"/>
      <c r="I93" s="98" t="s">
        <v>201</v>
      </c>
      <c r="J93" s="98"/>
      <c r="K93" s="98"/>
      <c r="L93" s="98"/>
      <c r="M93" s="99"/>
      <c r="V93" s="110"/>
    </row>
    <row r="94" spans="1:36" s="24" customFormat="1" x14ac:dyDescent="0.15">
      <c r="H94" s="100"/>
      <c r="I94" s="101" t="s">
        <v>202</v>
      </c>
      <c r="J94" s="25"/>
      <c r="K94" s="25"/>
      <c r="L94" s="25" t="s">
        <v>203</v>
      </c>
      <c r="M94" s="102"/>
      <c r="V94" s="110"/>
    </row>
    <row r="95" spans="1:36" s="24" customFormat="1" x14ac:dyDescent="0.15">
      <c r="H95" s="100"/>
      <c r="I95" s="101" t="s">
        <v>204</v>
      </c>
      <c r="J95" s="25"/>
      <c r="K95" s="25"/>
      <c r="L95" s="25" t="s">
        <v>172</v>
      </c>
      <c r="M95" s="102"/>
      <c r="V95" s="110"/>
    </row>
    <row r="96" spans="1:36" s="24" customFormat="1" x14ac:dyDescent="0.15">
      <c r="H96" s="100"/>
      <c r="I96" s="101" t="s">
        <v>173</v>
      </c>
      <c r="J96" s="25"/>
      <c r="K96" s="25"/>
      <c r="L96" s="25" t="s">
        <v>205</v>
      </c>
      <c r="M96" s="102"/>
      <c r="V96" s="110"/>
    </row>
    <row r="97" spans="8:22" s="24" customFormat="1" x14ac:dyDescent="0.15">
      <c r="H97" s="100"/>
      <c r="I97" s="101" t="s">
        <v>206</v>
      </c>
      <c r="J97" s="25"/>
      <c r="K97" s="25"/>
      <c r="L97" s="25" t="s">
        <v>176</v>
      </c>
      <c r="M97" s="102"/>
      <c r="V97" s="110"/>
    </row>
    <row r="98" spans="8:22" s="24" customFormat="1" x14ac:dyDescent="0.15">
      <c r="H98" s="100"/>
      <c r="I98" s="101" t="s">
        <v>177</v>
      </c>
      <c r="J98" s="25"/>
      <c r="K98" s="25"/>
      <c r="L98" s="25" t="s">
        <v>207</v>
      </c>
      <c r="M98" s="102"/>
      <c r="V98" s="110"/>
    </row>
    <row r="99" spans="8:22" s="24" customFormat="1" x14ac:dyDescent="0.15">
      <c r="H99" s="100"/>
      <c r="I99" s="101" t="s">
        <v>208</v>
      </c>
      <c r="J99" s="25"/>
      <c r="K99" s="25"/>
      <c r="L99" s="25" t="s">
        <v>209</v>
      </c>
      <c r="M99" s="102"/>
      <c r="V99" s="110"/>
    </row>
    <row r="100" spans="8:22" s="24" customFormat="1" x14ac:dyDescent="0.15">
      <c r="H100" s="100"/>
      <c r="I100" s="101" t="s">
        <v>210</v>
      </c>
      <c r="J100" s="25"/>
      <c r="K100" s="25"/>
      <c r="L100" s="25" t="s">
        <v>211</v>
      </c>
      <c r="M100" s="102"/>
      <c r="V100" s="110"/>
    </row>
    <row r="101" spans="8:22" s="24" customFormat="1" x14ac:dyDescent="0.15">
      <c r="H101" s="100"/>
      <c r="I101" s="101" t="s">
        <v>212</v>
      </c>
      <c r="J101" s="25"/>
      <c r="K101" s="25"/>
      <c r="L101" s="25" t="s">
        <v>213</v>
      </c>
      <c r="M101" s="102"/>
      <c r="V101" s="110"/>
    </row>
    <row r="102" spans="8:22" s="24" customFormat="1" x14ac:dyDescent="0.15">
      <c r="H102" s="100"/>
      <c r="I102" s="101" t="s">
        <v>185</v>
      </c>
      <c r="J102" s="25"/>
      <c r="K102" s="25"/>
      <c r="L102" s="25" t="s">
        <v>214</v>
      </c>
      <c r="M102" s="102"/>
      <c r="V102" s="110"/>
    </row>
    <row r="103" spans="8:22" s="24" customFormat="1" x14ac:dyDescent="0.15">
      <c r="H103" s="100"/>
      <c r="I103" s="101" t="s">
        <v>215</v>
      </c>
      <c r="J103" s="25"/>
      <c r="K103" s="25"/>
      <c r="L103" s="25" t="s">
        <v>216</v>
      </c>
      <c r="M103" s="102"/>
      <c r="V103" s="110"/>
    </row>
    <row r="104" spans="8:22" s="24" customFormat="1" x14ac:dyDescent="0.15">
      <c r="H104" s="100"/>
      <c r="I104" s="101" t="s">
        <v>217</v>
      </c>
      <c r="J104" s="25"/>
      <c r="K104" s="25"/>
      <c r="L104" s="25" t="s">
        <v>218</v>
      </c>
      <c r="M104" s="102"/>
      <c r="V104" s="110"/>
    </row>
    <row r="105" spans="8:22" s="24" customFormat="1" x14ac:dyDescent="0.15">
      <c r="H105" s="100"/>
      <c r="I105" s="101" t="s">
        <v>219</v>
      </c>
      <c r="J105" s="25"/>
      <c r="K105" s="25"/>
      <c r="L105" s="25" t="s">
        <v>220</v>
      </c>
      <c r="M105" s="102"/>
      <c r="V105" s="110"/>
    </row>
    <row r="106" spans="8:22" s="24" customFormat="1" x14ac:dyDescent="0.15">
      <c r="H106" s="100"/>
      <c r="I106" s="101" t="s">
        <v>221</v>
      </c>
      <c r="J106" s="25"/>
      <c r="K106" s="25"/>
      <c r="L106" s="25" t="s">
        <v>222</v>
      </c>
      <c r="M106" s="102"/>
      <c r="V106" s="110"/>
    </row>
    <row r="107" spans="8:22" s="24" customFormat="1" x14ac:dyDescent="0.15">
      <c r="H107" s="100"/>
      <c r="I107" s="101" t="s">
        <v>223</v>
      </c>
      <c r="J107" s="25"/>
      <c r="K107" s="25"/>
      <c r="L107" s="25" t="s">
        <v>224</v>
      </c>
      <c r="M107" s="102"/>
      <c r="V107" s="110"/>
    </row>
    <row r="108" spans="8:22" s="24" customFormat="1" x14ac:dyDescent="0.15">
      <c r="H108" s="103"/>
      <c r="I108" s="104"/>
      <c r="J108" s="104"/>
      <c r="K108" s="104"/>
      <c r="L108" s="104"/>
      <c r="M108" s="105"/>
      <c r="V108" s="110"/>
    </row>
  </sheetData>
  <phoneticPr fontId="1"/>
  <pageMargins left="0.7" right="0.7" top="0.75" bottom="0.75" header="0.3" footer="0.3"/>
  <pageSetup paperSize="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8"/>
  <sheetViews>
    <sheetView tabSelected="1" workbookViewId="0"/>
  </sheetViews>
  <sheetFormatPr defaultColWidth="12.796875" defaultRowHeight="12" x14ac:dyDescent="0.15"/>
  <cols>
    <col min="1" max="1" width="12.796875" style="119"/>
    <col min="2" max="2" width="8.796875" style="119" customWidth="1"/>
    <col min="3" max="16384" width="12.796875" style="119"/>
  </cols>
  <sheetData>
    <row r="1" spans="1:36" s="3" customFormat="1" x14ac:dyDescent="0.1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</row>
    <row r="2" spans="1:36" s="3" customFormat="1" ht="12.6" thickBot="1" x14ac:dyDescent="0.2">
      <c r="A2" s="120"/>
      <c r="B2" s="120"/>
      <c r="C2" s="120"/>
      <c r="D2" s="121"/>
      <c r="E2" s="121"/>
      <c r="F2" s="121"/>
      <c r="G2" s="120"/>
      <c r="H2" s="122" t="s">
        <v>111</v>
      </c>
      <c r="I2" s="120" t="s">
        <v>112</v>
      </c>
      <c r="J2" s="120" t="s">
        <v>113</v>
      </c>
      <c r="K2" s="120" t="s">
        <v>114</v>
      </c>
      <c r="L2" s="120" t="s">
        <v>115</v>
      </c>
      <c r="M2" s="120" t="s">
        <v>116</v>
      </c>
      <c r="N2" s="120" t="s">
        <v>117</v>
      </c>
      <c r="O2" s="120" t="s">
        <v>118</v>
      </c>
      <c r="P2" s="120" t="s">
        <v>119</v>
      </c>
      <c r="Q2" s="120" t="s">
        <v>120</v>
      </c>
      <c r="R2" s="120" t="s">
        <v>121</v>
      </c>
      <c r="S2" s="120" t="s">
        <v>122</v>
      </c>
      <c r="T2" s="120" t="s">
        <v>123</v>
      </c>
      <c r="U2" s="120"/>
      <c r="V2" s="120" t="s">
        <v>107</v>
      </c>
      <c r="W2" s="120" t="s">
        <v>108</v>
      </c>
      <c r="X2" s="120" t="s">
        <v>109</v>
      </c>
      <c r="Y2" s="120" t="s">
        <v>110</v>
      </c>
      <c r="Z2" s="120"/>
      <c r="AA2" s="120" t="s">
        <v>124</v>
      </c>
      <c r="AB2" s="120" t="s">
        <v>125</v>
      </c>
      <c r="AC2" s="120" t="s">
        <v>126</v>
      </c>
      <c r="AD2" s="120" t="s">
        <v>127</v>
      </c>
      <c r="AE2" s="120" t="s">
        <v>128</v>
      </c>
      <c r="AF2" s="120" t="s">
        <v>129</v>
      </c>
      <c r="AG2" s="120" t="s">
        <v>130</v>
      </c>
      <c r="AH2" s="120" t="s">
        <v>131</v>
      </c>
      <c r="AI2" s="120" t="s">
        <v>132</v>
      </c>
      <c r="AJ2" s="120" t="s">
        <v>133</v>
      </c>
    </row>
    <row r="3" spans="1:36" s="3" customFormat="1" x14ac:dyDescent="0.15">
      <c r="A3" s="119"/>
      <c r="B3" s="119"/>
      <c r="C3" s="119"/>
      <c r="D3" s="123"/>
      <c r="E3" s="123"/>
      <c r="F3" s="123"/>
      <c r="G3" s="119"/>
      <c r="H3" s="123" t="s">
        <v>136</v>
      </c>
      <c r="I3" s="119" t="s">
        <v>137</v>
      </c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 t="s">
        <v>134</v>
      </c>
      <c r="W3" s="119"/>
      <c r="X3" s="119" t="s">
        <v>135</v>
      </c>
      <c r="Y3" s="119"/>
      <c r="Z3" s="119"/>
      <c r="AA3" s="119" t="s">
        <v>138</v>
      </c>
      <c r="AB3" s="119"/>
      <c r="AC3" s="119" t="s">
        <v>139</v>
      </c>
      <c r="AD3" s="119" t="s">
        <v>135</v>
      </c>
      <c r="AE3" s="119"/>
      <c r="AF3" s="119"/>
      <c r="AG3" s="119"/>
      <c r="AH3" s="119"/>
      <c r="AI3" s="119"/>
      <c r="AJ3" s="119"/>
    </row>
    <row r="4" spans="1:36" s="3" customFormat="1" x14ac:dyDescent="0.15">
      <c r="A4" s="119" t="s">
        <v>144</v>
      </c>
      <c r="B4" s="119" t="s">
        <v>225</v>
      </c>
      <c r="C4" s="123" t="s">
        <v>7</v>
      </c>
      <c r="D4" s="123" t="s">
        <v>145</v>
      </c>
      <c r="E4" s="123"/>
      <c r="F4" s="123" t="s">
        <v>146</v>
      </c>
      <c r="G4" s="119"/>
      <c r="H4" s="123" t="s">
        <v>9</v>
      </c>
      <c r="I4" s="123" t="s">
        <v>147</v>
      </c>
      <c r="J4" s="123" t="s">
        <v>148</v>
      </c>
      <c r="K4" s="123" t="s">
        <v>107</v>
      </c>
      <c r="L4" s="123" t="s">
        <v>13</v>
      </c>
      <c r="M4" s="123" t="s">
        <v>14</v>
      </c>
      <c r="N4" s="123" t="s">
        <v>15</v>
      </c>
      <c r="O4" s="123" t="s">
        <v>16</v>
      </c>
      <c r="P4" s="123" t="s">
        <v>17</v>
      </c>
      <c r="Q4" s="123" t="s">
        <v>18</v>
      </c>
      <c r="R4" s="123" t="s">
        <v>19</v>
      </c>
      <c r="S4" s="123" t="s">
        <v>149</v>
      </c>
      <c r="T4" s="123" t="s">
        <v>150</v>
      </c>
      <c r="U4" s="123"/>
      <c r="V4" s="119" t="s">
        <v>140</v>
      </c>
      <c r="W4" s="119" t="s">
        <v>141</v>
      </c>
      <c r="X4" s="119" t="s">
        <v>142</v>
      </c>
      <c r="Y4" s="119" t="s">
        <v>143</v>
      </c>
      <c r="Z4" s="119"/>
      <c r="AA4" s="119" t="s">
        <v>151</v>
      </c>
      <c r="AB4" s="119" t="s">
        <v>152</v>
      </c>
      <c r="AC4" s="119" t="s">
        <v>153</v>
      </c>
      <c r="AD4" s="119" t="s">
        <v>154</v>
      </c>
      <c r="AE4" s="119" t="s">
        <v>155</v>
      </c>
      <c r="AF4" s="119" t="s">
        <v>156</v>
      </c>
      <c r="AG4" s="119" t="s">
        <v>157</v>
      </c>
      <c r="AH4" s="119" t="s">
        <v>158</v>
      </c>
      <c r="AI4" s="119" t="s">
        <v>159</v>
      </c>
      <c r="AJ4" s="119" t="s">
        <v>160</v>
      </c>
    </row>
    <row r="5" spans="1:36" s="19" customFormat="1" x14ac:dyDescent="0.15">
      <c r="A5" s="124"/>
      <c r="B5" s="124"/>
      <c r="C5" s="124"/>
      <c r="D5" s="125" t="s">
        <v>162</v>
      </c>
      <c r="E5" s="125"/>
      <c r="F5" s="125" t="s">
        <v>163</v>
      </c>
      <c r="G5" s="124"/>
      <c r="H5" s="124" t="s">
        <v>161</v>
      </c>
      <c r="I5" s="125" t="s">
        <v>40</v>
      </c>
      <c r="J5" s="125" t="s">
        <v>40</v>
      </c>
      <c r="K5" s="125" t="s">
        <v>40</v>
      </c>
      <c r="L5" s="125" t="s">
        <v>40</v>
      </c>
      <c r="M5" s="125" t="s">
        <v>40</v>
      </c>
      <c r="N5" s="125" t="s">
        <v>40</v>
      </c>
      <c r="O5" s="125" t="s">
        <v>40</v>
      </c>
      <c r="P5" s="125" t="s">
        <v>40</v>
      </c>
      <c r="Q5" s="125" t="s">
        <v>40</v>
      </c>
      <c r="R5" s="125" t="s">
        <v>40</v>
      </c>
      <c r="S5" s="125" t="s">
        <v>40</v>
      </c>
      <c r="T5" s="125" t="s">
        <v>40</v>
      </c>
      <c r="U5" s="125"/>
      <c r="V5" s="124" t="s">
        <v>161</v>
      </c>
      <c r="W5" s="124" t="s">
        <v>161</v>
      </c>
      <c r="X5" s="124" t="s">
        <v>161</v>
      </c>
      <c r="Y5" s="124" t="s">
        <v>161</v>
      </c>
      <c r="Z5" s="124"/>
      <c r="AA5" s="124" t="s">
        <v>40</v>
      </c>
      <c r="AB5" s="124" t="s">
        <v>40</v>
      </c>
      <c r="AC5" s="124" t="s">
        <v>40</v>
      </c>
      <c r="AD5" s="124" t="s">
        <v>40</v>
      </c>
      <c r="AE5" s="124" t="s">
        <v>40</v>
      </c>
      <c r="AF5" s="124" t="s">
        <v>40</v>
      </c>
      <c r="AG5" s="124" t="s">
        <v>40</v>
      </c>
      <c r="AH5" s="124"/>
      <c r="AI5" s="124"/>
      <c r="AJ5" s="124"/>
    </row>
    <row r="6" spans="1:36" x14ac:dyDescent="0.15">
      <c r="A6" s="126" t="s">
        <v>234</v>
      </c>
      <c r="B6" s="126"/>
      <c r="C6" s="126"/>
      <c r="D6" s="127"/>
      <c r="E6" s="127"/>
      <c r="F6" s="128" t="s">
        <v>235</v>
      </c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</row>
    <row r="7" spans="1:36" s="3" customFormat="1" x14ac:dyDescent="0.15">
      <c r="B7" s="3">
        <v>1</v>
      </c>
      <c r="C7" s="115">
        <v>41473</v>
      </c>
      <c r="D7" s="3">
        <v>18</v>
      </c>
      <c r="E7" s="14"/>
      <c r="F7" s="14">
        <v>200</v>
      </c>
      <c r="G7" s="14"/>
      <c r="H7" s="31">
        <v>12.035555555555554</v>
      </c>
      <c r="I7" s="31">
        <v>31.714677568709821</v>
      </c>
      <c r="J7" s="31">
        <v>3.9046125951415327</v>
      </c>
      <c r="K7" s="31">
        <v>6.9606154449869013</v>
      </c>
      <c r="L7" s="31">
        <v>2.3184140523020313E-2</v>
      </c>
      <c r="M7" s="31">
        <v>0.23364758242329731</v>
      </c>
      <c r="N7" s="31">
        <v>11.703522849035625</v>
      </c>
      <c r="O7" s="31">
        <v>1.8973556873492117E-3</v>
      </c>
      <c r="P7" s="31">
        <v>1.3444956738353916E-3</v>
      </c>
      <c r="Q7" s="31">
        <v>3.3408287300334405E-2</v>
      </c>
      <c r="R7" s="31">
        <v>3.7602354529881615E-2</v>
      </c>
      <c r="S7" s="31">
        <v>0.71727562269548906</v>
      </c>
      <c r="T7" s="31">
        <v>7.0545931211166618E-2</v>
      </c>
      <c r="U7" s="31"/>
      <c r="V7" s="31">
        <v>3.8170376380473861</v>
      </c>
      <c r="W7" s="31">
        <v>4.4586771362987693E-2</v>
      </c>
      <c r="X7" s="31">
        <v>3.5179720609911445</v>
      </c>
      <c r="Y7" s="31">
        <v>3.4879251409077223E-2</v>
      </c>
      <c r="Z7" s="31"/>
      <c r="AA7" s="31">
        <v>90.613364482028061</v>
      </c>
      <c r="AB7" s="31">
        <v>0.37045877240296282</v>
      </c>
      <c r="AC7" s="31">
        <v>32.538438292846102</v>
      </c>
      <c r="AD7" s="31">
        <v>29.229826946935287</v>
      </c>
      <c r="AE7" s="31">
        <v>0.28980175653775392</v>
      </c>
      <c r="AF7" s="31">
        <v>123.8120633038149</v>
      </c>
      <c r="AG7" s="31">
        <v>120.50345195790408</v>
      </c>
      <c r="AH7" s="31">
        <v>1.8860116282051999E-2</v>
      </c>
      <c r="AI7" s="31">
        <v>8.122362153974521</v>
      </c>
      <c r="AJ7" s="31">
        <v>5.3156875934214778</v>
      </c>
    </row>
    <row r="8" spans="1:36" s="3" customFormat="1" x14ac:dyDescent="0.15">
      <c r="B8" s="3">
        <v>2</v>
      </c>
      <c r="C8" s="115">
        <v>41491</v>
      </c>
      <c r="D8" s="3">
        <v>18</v>
      </c>
      <c r="F8" s="14">
        <v>200</v>
      </c>
      <c r="H8" s="31">
        <v>5.3733333333333331</v>
      </c>
      <c r="I8" s="31">
        <v>30.268305473993106</v>
      </c>
      <c r="J8" s="31">
        <v>4.8058629630400951</v>
      </c>
      <c r="K8" s="31">
        <v>6.209036019711685</v>
      </c>
      <c r="L8" s="31">
        <v>2.688706401993559E-2</v>
      </c>
      <c r="M8" s="31">
        <v>0.39188243184311072</v>
      </c>
      <c r="N8" s="31">
        <v>15.039966695855545</v>
      </c>
      <c r="O8" s="31">
        <v>1.7156492701501181E-3</v>
      </c>
      <c r="P8" s="31">
        <v>1.6122341975396692E-3</v>
      </c>
      <c r="Q8" s="31">
        <v>3.2440947382799366E-2</v>
      </c>
      <c r="R8" s="31">
        <v>2.2185956959290754E-2</v>
      </c>
      <c r="S8" s="31">
        <v>0.60465001388944395</v>
      </c>
      <c r="T8" s="31">
        <v>5.4155549026925341E-2</v>
      </c>
      <c r="U8" s="31"/>
      <c r="V8" s="31">
        <v>1.6264169474692296</v>
      </c>
      <c r="W8" s="31">
        <v>3.8678801656530301E-2</v>
      </c>
      <c r="X8" s="31">
        <v>2.0185629450099225</v>
      </c>
      <c r="Y8" s="31">
        <v>1.8059144666723405E-2</v>
      </c>
      <c r="Z8" s="31"/>
      <c r="AA8" s="31">
        <v>86.480872782837451</v>
      </c>
      <c r="AB8" s="31">
        <v>0.71982881494783446</v>
      </c>
      <c r="AC8" s="31">
        <v>40.048858025334127</v>
      </c>
      <c r="AD8" s="31">
        <v>37.56630790961394</v>
      </c>
      <c r="AE8" s="31">
        <v>0.33608830024919489</v>
      </c>
      <c r="AF8" s="31">
        <v>127.58564792336861</v>
      </c>
      <c r="AG8" s="31">
        <v>125.10309780764842</v>
      </c>
      <c r="AH8" s="31">
        <v>2.851421636496454E-2</v>
      </c>
      <c r="AI8" s="31">
        <v>6.2982040284490273</v>
      </c>
      <c r="AJ8" s="31">
        <v>5.6873599929013956</v>
      </c>
    </row>
    <row r="9" spans="1:36" s="3" customFormat="1" x14ac:dyDescent="0.15">
      <c r="B9" s="3">
        <v>3</v>
      </c>
      <c r="C9" s="115">
        <v>41509</v>
      </c>
      <c r="D9" s="3">
        <v>18</v>
      </c>
      <c r="F9" s="14">
        <v>200</v>
      </c>
      <c r="H9" s="31">
        <v>16.948888888888892</v>
      </c>
      <c r="I9" s="31">
        <v>28.226960944326191</v>
      </c>
      <c r="J9" s="31">
        <v>3.4065687516748646</v>
      </c>
      <c r="K9" s="31">
        <v>5.662549899097221</v>
      </c>
      <c r="L9" s="31">
        <v>1.7938242170162912E-2</v>
      </c>
      <c r="M9" s="31">
        <v>0.265846366753416</v>
      </c>
      <c r="N9" s="31">
        <v>15.210198968397849</v>
      </c>
      <c r="O9" s="31">
        <v>8.9878960804783592E-4</v>
      </c>
      <c r="P9" s="31">
        <v>1.1990547245829865E-3</v>
      </c>
      <c r="Q9" s="31">
        <v>2.1691061120758158E-2</v>
      </c>
      <c r="R9" s="31">
        <v>1.8728171774620828E-2</v>
      </c>
      <c r="S9" s="31">
        <v>0.59763105295406671</v>
      </c>
      <c r="T9" s="31">
        <v>5.1919411533866935E-2</v>
      </c>
      <c r="U9" s="31"/>
      <c r="V9" s="31">
        <v>4.7841562471639083</v>
      </c>
      <c r="W9" s="31">
        <v>8.3184161677836627E-2</v>
      </c>
      <c r="X9" s="31">
        <v>6.4410988914141383</v>
      </c>
      <c r="Y9" s="31">
        <v>3.800415917550904E-2</v>
      </c>
      <c r="Z9" s="31"/>
      <c r="AA9" s="31">
        <v>80.648459840931977</v>
      </c>
      <c r="AB9" s="31">
        <v>0.49079418847550121</v>
      </c>
      <c r="AC9" s="31">
        <v>28.388072930623874</v>
      </c>
      <c r="AD9" s="31">
        <v>38.003074618281921</v>
      </c>
      <c r="AE9" s="31">
        <v>0.22422802712703638</v>
      </c>
      <c r="AF9" s="31">
        <v>109.7515549871584</v>
      </c>
      <c r="AG9" s="31">
        <v>119.36655667481644</v>
      </c>
      <c r="AH9" s="31">
        <v>1.9218142271148389E-2</v>
      </c>
      <c r="AI9" s="31">
        <v>8.2860388273238872</v>
      </c>
      <c r="AJ9" s="31">
        <v>5.8156581437450079</v>
      </c>
    </row>
    <row r="10" spans="1:36" s="3" customFormat="1" x14ac:dyDescent="0.15">
      <c r="B10" s="3">
        <v>4</v>
      </c>
      <c r="C10" s="115">
        <v>41527</v>
      </c>
      <c r="D10" s="3">
        <v>18</v>
      </c>
      <c r="F10" s="14">
        <v>200</v>
      </c>
      <c r="H10" s="31">
        <v>31.760000000000005</v>
      </c>
      <c r="I10" s="31">
        <v>15.742649569625087</v>
      </c>
      <c r="J10" s="31">
        <v>18.136550487930158</v>
      </c>
      <c r="K10" s="31">
        <v>6.2434240483051529</v>
      </c>
      <c r="L10" s="31">
        <v>2.2012070649548066E-2</v>
      </c>
      <c r="M10" s="31">
        <v>0.58024315851228336</v>
      </c>
      <c r="N10" s="31">
        <v>12.448985052836306</v>
      </c>
      <c r="O10" s="31">
        <v>1.1604641321129377E-3</v>
      </c>
      <c r="P10" s="31">
        <v>2.3455577695574137E-3</v>
      </c>
      <c r="Q10" s="31">
        <v>2.4196813357420036E-2</v>
      </c>
      <c r="R10" s="31">
        <v>0.41828207278623342</v>
      </c>
      <c r="S10" s="31">
        <v>0.67356516896137864</v>
      </c>
      <c r="T10" s="31">
        <v>5.1183565139400922E-2</v>
      </c>
      <c r="U10" s="31"/>
      <c r="V10" s="31">
        <v>4.999865503312928</v>
      </c>
      <c r="W10" s="31">
        <v>0.38490214104126552</v>
      </c>
      <c r="X10" s="31">
        <v>9.875755339904158</v>
      </c>
      <c r="Y10" s="31">
        <v>8.7387920478705833E-2</v>
      </c>
      <c r="Z10" s="31"/>
      <c r="AA10" s="31">
        <v>44.978998770357393</v>
      </c>
      <c r="AB10" s="31">
        <v>1.2119085045379896</v>
      </c>
      <c r="AC10" s="31">
        <v>151.13792073275133</v>
      </c>
      <c r="AD10" s="31">
        <v>31.094947543778829</v>
      </c>
      <c r="AE10" s="31">
        <v>0.27515088311935082</v>
      </c>
      <c r="AF10" s="31">
        <v>197.60397889076606</v>
      </c>
      <c r="AG10" s="31">
        <v>77.561005701793562</v>
      </c>
      <c r="AH10" s="31">
        <v>5.7997694708152574E-2</v>
      </c>
      <c r="AI10" s="31">
        <v>0.86800682302303256</v>
      </c>
      <c r="AJ10" s="31">
        <v>2.9417230602623738</v>
      </c>
    </row>
    <row r="11" spans="1:36" s="3" customFormat="1" x14ac:dyDescent="0.15">
      <c r="B11" s="3">
        <v>5</v>
      </c>
      <c r="C11" s="115">
        <v>41545</v>
      </c>
      <c r="D11" s="3">
        <v>18</v>
      </c>
      <c r="F11" s="14">
        <v>200</v>
      </c>
      <c r="H11" s="31">
        <v>18.591111111111111</v>
      </c>
      <c r="I11" s="31">
        <v>21.311857481610055</v>
      </c>
      <c r="J11" s="31">
        <v>6.5435064550789832</v>
      </c>
      <c r="K11" s="31">
        <v>4.3059469962891148</v>
      </c>
      <c r="L11" s="31">
        <v>4.0686922306929996E-2</v>
      </c>
      <c r="M11" s="31">
        <v>0.18124064017159069</v>
      </c>
      <c r="N11" s="31">
        <v>20.521588386088276</v>
      </c>
      <c r="O11" s="31">
        <v>2.5117846541816364E-3</v>
      </c>
      <c r="P11" s="31">
        <v>1.5231048733659986E-3</v>
      </c>
      <c r="Q11" s="31">
        <v>3.4432701519288747E-2</v>
      </c>
      <c r="R11" s="31">
        <v>0.3852227098222748</v>
      </c>
      <c r="S11" s="31">
        <v>0.45529389322750746</v>
      </c>
      <c r="T11" s="31">
        <v>4.4824878081779991E-2</v>
      </c>
      <c r="U11" s="31"/>
      <c r="V11" s="31">
        <v>3.9621111042477715</v>
      </c>
      <c r="W11" s="31">
        <v>1.878060623828761E-2</v>
      </c>
      <c r="X11" s="31">
        <v>9.5285230578891458</v>
      </c>
      <c r="Y11" s="31">
        <v>9.4551886672160093E-2</v>
      </c>
      <c r="Z11" s="31"/>
      <c r="AA11" s="31">
        <v>60.891021376028732</v>
      </c>
      <c r="AB11" s="31">
        <v>0.10101927811653626</v>
      </c>
      <c r="AC11" s="31">
        <v>54.529220458991524</v>
      </c>
      <c r="AD11" s="31">
        <v>51.253112312337024</v>
      </c>
      <c r="AE11" s="31">
        <v>0.50858652883662492</v>
      </c>
      <c r="AF11" s="31">
        <v>116.02984764197343</v>
      </c>
      <c r="AG11" s="31">
        <v>112.75373949531892</v>
      </c>
      <c r="AH11" s="31">
        <v>2.9330181122454758E-3</v>
      </c>
      <c r="AI11" s="31">
        <v>3.256947575113657</v>
      </c>
      <c r="AJ11" s="31">
        <v>5.7743009261314251</v>
      </c>
    </row>
    <row r="12" spans="1:36" s="3" customFormat="1" x14ac:dyDescent="0.15">
      <c r="B12" s="3">
        <v>6</v>
      </c>
      <c r="C12" s="115">
        <v>41563</v>
      </c>
      <c r="D12" s="3">
        <v>18</v>
      </c>
      <c r="F12" s="14">
        <v>200</v>
      </c>
      <c r="H12" s="31">
        <v>14.311111111111112</v>
      </c>
      <c r="I12" s="31">
        <v>26.9159393434694</v>
      </c>
      <c r="J12" s="31">
        <v>4.8400789929726535</v>
      </c>
      <c r="K12" s="31">
        <v>5.0054504564654936</v>
      </c>
      <c r="L12" s="31">
        <v>1.1732317864721443E-2</v>
      </c>
      <c r="M12" s="31">
        <v>0.27216873301845079</v>
      </c>
      <c r="N12" s="31">
        <v>14.70281676722359</v>
      </c>
      <c r="O12" s="31">
        <v>2.3098430531367123E-3</v>
      </c>
      <c r="P12" s="31">
        <v>1.8363867674973011E-3</v>
      </c>
      <c r="Q12" s="31">
        <v>1.5260130793805777E-2</v>
      </c>
      <c r="R12" s="31">
        <v>2.4102829836826243</v>
      </c>
      <c r="S12" s="31">
        <v>0.53867895482898009</v>
      </c>
      <c r="T12" s="31">
        <v>9.0609669754416644E-2</v>
      </c>
      <c r="U12" s="31"/>
      <c r="V12" s="31">
        <v>3.8519699860431769</v>
      </c>
      <c r="W12" s="31">
        <v>7.969944992703501E-2</v>
      </c>
      <c r="X12" s="31">
        <v>5.2582423287441955</v>
      </c>
      <c r="Y12" s="31">
        <v>2.0987813069112803E-2</v>
      </c>
      <c r="Z12" s="31"/>
      <c r="AA12" s="31">
        <v>76.902683838484009</v>
      </c>
      <c r="AB12" s="31">
        <v>0.55690609421064841</v>
      </c>
      <c r="AC12" s="31">
        <v>40.333991608105443</v>
      </c>
      <c r="AD12" s="31">
        <v>36.742376520728072</v>
      </c>
      <c r="AE12" s="31">
        <v>0.14665397330901803</v>
      </c>
      <c r="AF12" s="31">
        <v>117.9402355141091</v>
      </c>
      <c r="AG12" s="31">
        <v>114.34862042673174</v>
      </c>
      <c r="AH12" s="31">
        <v>2.2555136203385191E-2</v>
      </c>
      <c r="AI12" s="31">
        <v>5.5610537312611736</v>
      </c>
      <c r="AJ12" s="31">
        <v>6.2735471077305451</v>
      </c>
    </row>
    <row r="13" spans="1:36" s="3" customFormat="1" x14ac:dyDescent="0.15">
      <c r="B13" s="3">
        <v>7</v>
      </c>
      <c r="C13" s="115">
        <v>41581</v>
      </c>
      <c r="D13" s="3">
        <v>18</v>
      </c>
      <c r="F13" s="14">
        <v>200</v>
      </c>
      <c r="H13" s="31">
        <v>8.6685185185185176</v>
      </c>
      <c r="I13" s="31">
        <v>32.058706635648342</v>
      </c>
      <c r="J13" s="31">
        <v>2.7124463973513215</v>
      </c>
      <c r="K13" s="31">
        <v>6.5755723991526853</v>
      </c>
      <c r="L13" s="31">
        <v>8.4267779645464062E-3</v>
      </c>
      <c r="M13" s="31">
        <v>0.28638882971603397</v>
      </c>
      <c r="N13" s="31">
        <v>12.569912054459019</v>
      </c>
      <c r="O13" s="31">
        <v>7.6392978849885768E-4</v>
      </c>
      <c r="P13" s="31">
        <v>9.0075981624934849E-4</v>
      </c>
      <c r="Q13" s="31">
        <v>1.8758089061871153E-2</v>
      </c>
      <c r="R13" s="31">
        <v>0.28336815037329011</v>
      </c>
      <c r="S13" s="31">
        <v>0.59060735107280449</v>
      </c>
      <c r="T13" s="31">
        <v>4.5667654063135431E-3</v>
      </c>
      <c r="U13" s="31"/>
      <c r="V13" s="31">
        <v>2.7790149215087014</v>
      </c>
      <c r="W13" s="31">
        <v>5.3585851330256534E-2</v>
      </c>
      <c r="X13" s="31">
        <v>2.7231497894952152</v>
      </c>
      <c r="Y13" s="31">
        <v>9.1309601046392873E-3</v>
      </c>
      <c r="Z13" s="31"/>
      <c r="AA13" s="31">
        <v>91.596304673280983</v>
      </c>
      <c r="AB13" s="31">
        <v>0.61816619778548454</v>
      </c>
      <c r="AC13" s="31">
        <v>22.603719977927682</v>
      </c>
      <c r="AD13" s="31">
        <v>31.414246663691863</v>
      </c>
      <c r="AE13" s="31">
        <v>0.10533472455683007</v>
      </c>
      <c r="AF13" s="31">
        <v>114.92352557355098</v>
      </c>
      <c r="AG13" s="31">
        <v>123.73405225931515</v>
      </c>
      <c r="AH13" s="31">
        <v>2.9282579497257669E-2</v>
      </c>
      <c r="AI13" s="31">
        <v>11.819111583902034</v>
      </c>
      <c r="AJ13" s="31">
        <v>5.6879952250356061</v>
      </c>
    </row>
    <row r="14" spans="1:36" s="3" customFormat="1" x14ac:dyDescent="0.15">
      <c r="B14" s="3">
        <v>8</v>
      </c>
      <c r="C14" s="115">
        <v>41599</v>
      </c>
      <c r="D14" s="3">
        <v>18</v>
      </c>
      <c r="F14" s="14">
        <v>200</v>
      </c>
      <c r="H14" s="31">
        <v>15.931111111111111</v>
      </c>
      <c r="I14" s="31">
        <v>23.516070553477462</v>
      </c>
      <c r="J14" s="31">
        <v>5.7381884416252404</v>
      </c>
      <c r="K14" s="31">
        <v>4.7328147900036521</v>
      </c>
      <c r="L14" s="31">
        <v>1.1836530853374203E-2</v>
      </c>
      <c r="M14" s="31">
        <v>0.27842487954817285</v>
      </c>
      <c r="N14" s="31">
        <v>19.182842501423195</v>
      </c>
      <c r="O14" s="31">
        <v>8.3695353863501363E-4</v>
      </c>
      <c r="P14" s="31">
        <v>1.0026351439518506E-3</v>
      </c>
      <c r="Q14" s="31">
        <v>1.7585957468664797E-2</v>
      </c>
      <c r="R14" s="31">
        <v>0.26789031687503584</v>
      </c>
      <c r="S14" s="31">
        <v>0.407302805571713</v>
      </c>
      <c r="T14" s="31">
        <v>1.5093232536277573E-2</v>
      </c>
      <c r="U14" s="31"/>
      <c r="V14" s="31">
        <v>3.7463713288417759</v>
      </c>
      <c r="W14" s="31">
        <v>9.0977073853250115E-2</v>
      </c>
      <c r="X14" s="31">
        <v>7.6377427693254987</v>
      </c>
      <c r="Y14" s="31">
        <v>2.3571136024399905E-2</v>
      </c>
      <c r="Z14" s="31"/>
      <c r="AA14" s="31">
        <v>67.188773009935616</v>
      </c>
      <c r="AB14" s="31">
        <v>0.57106546567111949</v>
      </c>
      <c r="AC14" s="31">
        <v>47.818237013543673</v>
      </c>
      <c r="AD14" s="31">
        <v>47.942310589991273</v>
      </c>
      <c r="AE14" s="31">
        <v>0.14795663566717754</v>
      </c>
      <c r="AF14" s="31">
        <v>115.72603212481759</v>
      </c>
      <c r="AG14" s="31">
        <v>115.85010570126518</v>
      </c>
      <c r="AH14" s="31">
        <v>1.7725466078876092E-2</v>
      </c>
      <c r="AI14" s="31">
        <v>4.0981697956954779</v>
      </c>
      <c r="AJ14" s="31">
        <v>5.7968496260768614</v>
      </c>
    </row>
    <row r="15" spans="1:36" s="3" customFormat="1" x14ac:dyDescent="0.15">
      <c r="B15" s="3">
        <v>9</v>
      </c>
      <c r="C15" s="115">
        <v>41617</v>
      </c>
      <c r="D15" s="3">
        <v>18</v>
      </c>
      <c r="F15" s="14">
        <v>200</v>
      </c>
      <c r="H15" s="31">
        <v>15.651111111111113</v>
      </c>
      <c r="I15" s="31">
        <v>23.181595335829506</v>
      </c>
      <c r="J15" s="31">
        <v>4.4142906876909151</v>
      </c>
      <c r="K15" s="31">
        <v>4.5654931461231705</v>
      </c>
      <c r="L15" s="31">
        <v>1.1570791555938428E-2</v>
      </c>
      <c r="M15" s="31">
        <v>0.20514786285191516</v>
      </c>
      <c r="N15" s="31">
        <v>19.877259811629109</v>
      </c>
      <c r="O15" s="31">
        <v>5.1727629873441015E-4</v>
      </c>
      <c r="P15" s="31">
        <v>1.2144840021799861E-3</v>
      </c>
      <c r="Q15" s="31">
        <v>1.5963202140727786E-2</v>
      </c>
      <c r="R15" s="31">
        <v>0.12808684515817398</v>
      </c>
      <c r="S15" s="31">
        <v>0.41477018390266385</v>
      </c>
      <c r="T15" s="31">
        <v>1.90395903742153E-2</v>
      </c>
      <c r="U15" s="31"/>
      <c r="V15" s="31">
        <v>3.6281772433388273</v>
      </c>
      <c r="W15" s="31">
        <v>6.2194669205901679E-2</v>
      </c>
      <c r="X15" s="31">
        <v>7.7752663506021999</v>
      </c>
      <c r="Y15" s="31">
        <v>2.2636968035687322E-2</v>
      </c>
      <c r="Z15" s="31"/>
      <c r="AA15" s="31">
        <v>66.233129530941454</v>
      </c>
      <c r="AB15" s="31">
        <v>0.39738181375345377</v>
      </c>
      <c r="AC15" s="31">
        <v>36.785755730757622</v>
      </c>
      <c r="AD15" s="31">
        <v>49.678686039627848</v>
      </c>
      <c r="AE15" s="31">
        <v>0.14463489444923033</v>
      </c>
      <c r="AF15" s="31">
        <v>103.56090196990176</v>
      </c>
      <c r="AG15" s="31">
        <v>116.45383227877198</v>
      </c>
      <c r="AH15" s="31">
        <v>1.1903333841810144E-2</v>
      </c>
      <c r="AI15" s="31">
        <v>5.2514881723739943</v>
      </c>
      <c r="AJ15" s="31">
        <v>5.9238276551643558</v>
      </c>
    </row>
    <row r="16" spans="1:36" s="3" customFormat="1" x14ac:dyDescent="0.15">
      <c r="B16" s="3">
        <v>10</v>
      </c>
      <c r="C16" s="115">
        <v>41635</v>
      </c>
      <c r="D16" s="3">
        <v>18</v>
      </c>
      <c r="F16" s="14">
        <v>200</v>
      </c>
      <c r="H16" s="31">
        <v>13.926666666666668</v>
      </c>
      <c r="I16" s="31">
        <v>17.596624407413689</v>
      </c>
      <c r="J16" s="31">
        <v>5.0278650067584501</v>
      </c>
      <c r="K16" s="31">
        <v>2.9836358948503015</v>
      </c>
      <c r="L16" s="31">
        <v>4.2051961036203095E-2</v>
      </c>
      <c r="M16" s="31">
        <v>0.38241726641382667</v>
      </c>
      <c r="N16" s="31">
        <v>25.421522588630324</v>
      </c>
      <c r="O16" s="31">
        <v>2.7443842628365953E-3</v>
      </c>
      <c r="P16" s="31">
        <v>1.1182990723135606E-3</v>
      </c>
      <c r="Q16" s="31">
        <v>3.1138299938104234E-2</v>
      </c>
      <c r="R16" s="31">
        <v>7.1936662631661673E-3</v>
      </c>
      <c r="S16" s="31">
        <v>0.31477106267069588</v>
      </c>
      <c r="T16" s="31">
        <v>2.8041708919784317E-2</v>
      </c>
      <c r="U16" s="31"/>
      <c r="V16" s="31">
        <v>2.4506232258058134</v>
      </c>
      <c r="W16" s="31">
        <v>7.974951682410486E-2</v>
      </c>
      <c r="X16" s="31">
        <v>8.8436062357244047</v>
      </c>
      <c r="Y16" s="31">
        <v>7.3205455503856889E-2</v>
      </c>
      <c r="Z16" s="31"/>
      <c r="AA16" s="31">
        <v>50.276069735467686</v>
      </c>
      <c r="AB16" s="31">
        <v>0.57263894320802911</v>
      </c>
      <c r="AC16" s="31">
        <v>41.898875056320414</v>
      </c>
      <c r="AD16" s="31">
        <v>63.501241520280566</v>
      </c>
      <c r="AE16" s="31">
        <v>0.5256495129525387</v>
      </c>
      <c r="AF16" s="31">
        <v>93.273233247948667</v>
      </c>
      <c r="AG16" s="31">
        <v>114.87559971190882</v>
      </c>
      <c r="AH16" s="31">
        <v>1.3419285420799325E-2</v>
      </c>
      <c r="AI16" s="31">
        <v>3.4998203777866603</v>
      </c>
      <c r="AJ16" s="31">
        <v>6.8806636819914848</v>
      </c>
    </row>
    <row r="17" spans="2:36" s="3" customFormat="1" x14ac:dyDescent="0.15">
      <c r="B17" s="3">
        <v>11</v>
      </c>
      <c r="C17" s="115">
        <v>41653</v>
      </c>
      <c r="D17" s="3">
        <v>18</v>
      </c>
      <c r="F17" s="14">
        <v>200</v>
      </c>
      <c r="H17" s="31">
        <v>19.813333333333333</v>
      </c>
      <c r="I17" s="31">
        <v>12.717086973315789</v>
      </c>
      <c r="J17" s="31">
        <v>7.0453832354655059</v>
      </c>
      <c r="K17" s="31">
        <v>2.2296700610285347</v>
      </c>
      <c r="L17" s="31">
        <v>0.31867123316714036</v>
      </c>
      <c r="M17" s="31">
        <v>2.5751463764881404</v>
      </c>
      <c r="N17" s="31">
        <v>26.204171934990669</v>
      </c>
      <c r="O17" s="31">
        <v>1.8642590706005945E-2</v>
      </c>
      <c r="P17" s="31">
        <v>5.5720198110367864E-3</v>
      </c>
      <c r="Q17" s="31">
        <v>0.19444388062353218</v>
      </c>
      <c r="R17" s="31">
        <v>9.323148421321174E-3</v>
      </c>
      <c r="S17" s="31">
        <v>0.34864536459838102</v>
      </c>
      <c r="T17" s="31">
        <v>0.12440805844696987</v>
      </c>
      <c r="U17" s="31"/>
      <c r="V17" s="31">
        <v>2.5196788323129682</v>
      </c>
      <c r="W17" s="31">
        <v>0.7062854617465566</v>
      </c>
      <c r="X17" s="31">
        <v>12.90087558971765</v>
      </c>
      <c r="Y17" s="31">
        <v>0.78924242081061757</v>
      </c>
      <c r="Z17" s="31"/>
      <c r="AA17" s="31">
        <v>36.334534209473688</v>
      </c>
      <c r="AB17" s="31">
        <v>3.5646978217356491</v>
      </c>
      <c r="AC17" s="31">
        <v>58.711526962212552</v>
      </c>
      <c r="AD17" s="31">
        <v>65.112090796017753</v>
      </c>
      <c r="AE17" s="31">
        <v>3.9833904145892545</v>
      </c>
      <c r="AF17" s="31">
        <v>102.59414940801113</v>
      </c>
      <c r="AG17" s="31">
        <v>108.99471324181634</v>
      </c>
      <c r="AH17" s="31">
        <v>8.146889139824269E-2</v>
      </c>
      <c r="AI17" s="31">
        <v>1.8050241623904422</v>
      </c>
      <c r="AJ17" s="31">
        <v>6.6541690307418744</v>
      </c>
    </row>
    <row r="18" spans="2:36" s="3" customFormat="1" x14ac:dyDescent="0.15">
      <c r="B18" s="3">
        <v>12</v>
      </c>
      <c r="C18" s="115">
        <v>41662</v>
      </c>
      <c r="D18" s="3">
        <v>18</v>
      </c>
      <c r="F18" s="14">
        <v>200</v>
      </c>
      <c r="H18" s="31">
        <v>17.084444444444443</v>
      </c>
      <c r="I18" s="31">
        <v>17.662577718666682</v>
      </c>
      <c r="J18" s="31">
        <v>6.5373219843262476</v>
      </c>
      <c r="K18" s="31">
        <v>3.5790492794060582</v>
      </c>
      <c r="L18" s="31">
        <v>0.12281579003456727</v>
      </c>
      <c r="M18" s="31">
        <v>1.0574372060632078</v>
      </c>
      <c r="N18" s="31">
        <v>21.842606455286628</v>
      </c>
      <c r="O18" s="31">
        <v>7.1277343479889243E-3</v>
      </c>
      <c r="P18" s="31">
        <v>2.5256460833473285E-3</v>
      </c>
      <c r="Q18" s="31">
        <v>8.0749797147707539E-2</v>
      </c>
      <c r="R18" s="31">
        <v>1.5332274767050312E-2</v>
      </c>
      <c r="S18" s="31">
        <v>0.38973453593691954</v>
      </c>
      <c r="T18" s="31">
        <v>6.554975949019945E-2</v>
      </c>
      <c r="U18" s="31"/>
      <c r="V18" s="31">
        <v>3.0175532778024321</v>
      </c>
      <c r="W18" s="31">
        <v>0.2613539512248888</v>
      </c>
      <c r="X18" s="31">
        <v>9.302991918408372</v>
      </c>
      <c r="Y18" s="31">
        <v>0.26227994271826477</v>
      </c>
      <c r="Z18" s="31"/>
      <c r="AA18" s="31">
        <v>50.464507767619097</v>
      </c>
      <c r="AB18" s="31">
        <v>1.5297772899479707</v>
      </c>
      <c r="AC18" s="31">
        <v>54.47768320271873</v>
      </c>
      <c r="AD18" s="31">
        <v>54.452996400673364</v>
      </c>
      <c r="AE18" s="31">
        <v>1.5351973754320909</v>
      </c>
      <c r="AF18" s="31">
        <v>108.00716563571788</v>
      </c>
      <c r="AG18" s="31">
        <v>107.98247883367253</v>
      </c>
      <c r="AH18" s="31">
        <v>4.1805859199507023E-2</v>
      </c>
      <c r="AI18" s="31">
        <v>2.7018062994318051</v>
      </c>
      <c r="AJ18" s="31">
        <v>5.757490065964503</v>
      </c>
    </row>
    <row r="19" spans="2:36" s="3" customFormat="1" x14ac:dyDescent="0.15">
      <c r="B19" s="3">
        <v>13</v>
      </c>
      <c r="C19" s="115">
        <v>41671</v>
      </c>
      <c r="D19" s="3">
        <v>18</v>
      </c>
      <c r="F19" s="14">
        <v>200</v>
      </c>
      <c r="H19" s="31">
        <v>12.94814814814815</v>
      </c>
      <c r="I19" s="31">
        <v>16.254380418849404</v>
      </c>
      <c r="J19" s="31">
        <v>10.079877852470322</v>
      </c>
      <c r="K19" s="31">
        <v>3.8418980149994679</v>
      </c>
      <c r="L19" s="31">
        <v>0.10130400181014082</v>
      </c>
      <c r="M19" s="31">
        <v>0.75624788166899526</v>
      </c>
      <c r="N19" s="31">
        <v>24.224865067866855</v>
      </c>
      <c r="O19" s="31">
        <v>1.5703060723567731E-2</v>
      </c>
      <c r="P19" s="31">
        <v>3.2768387900514013E-3</v>
      </c>
      <c r="Q19" s="31">
        <v>6.9488396501746666E-2</v>
      </c>
      <c r="R19" s="31">
        <v>3.2570526827049667E-2</v>
      </c>
      <c r="S19" s="31">
        <v>0.39880608089375214</v>
      </c>
      <c r="T19" s="31">
        <v>7.2318891435169161E-2</v>
      </c>
      <c r="U19" s="31"/>
      <c r="V19" s="31">
        <v>2.1046412571962043</v>
      </c>
      <c r="W19" s="31">
        <v>0.12734395834597195</v>
      </c>
      <c r="X19" s="31">
        <v>7.8252823038979997</v>
      </c>
      <c r="Y19" s="31">
        <v>0.16396240292974645</v>
      </c>
      <c r="Z19" s="31"/>
      <c r="AA19" s="31">
        <v>46.441086910998301</v>
      </c>
      <c r="AB19" s="31">
        <v>0.98349166914795294</v>
      </c>
      <c r="AC19" s="31">
        <v>83.998982103919346</v>
      </c>
      <c r="AD19" s="31">
        <v>60.435532667404459</v>
      </c>
      <c r="AE19" s="31">
        <v>1.2663000226267602</v>
      </c>
      <c r="AF19" s="31">
        <v>132.68986070669234</v>
      </c>
      <c r="AG19" s="31">
        <v>109.12641127017748</v>
      </c>
      <c r="AH19" s="31">
        <v>2.4216370816480804E-2</v>
      </c>
      <c r="AI19" s="31">
        <v>1.6125572806287398</v>
      </c>
      <c r="AJ19" s="31">
        <v>4.9359571097291601</v>
      </c>
    </row>
    <row r="20" spans="2:36" s="3" customFormat="1" x14ac:dyDescent="0.15">
      <c r="B20" s="3">
        <v>14</v>
      </c>
      <c r="C20" s="115">
        <v>41680</v>
      </c>
      <c r="D20" s="3">
        <v>18</v>
      </c>
      <c r="F20" s="14">
        <v>200</v>
      </c>
      <c r="H20" s="31">
        <v>24.604444444444443</v>
      </c>
      <c r="I20" s="31">
        <v>18.864064204535921</v>
      </c>
      <c r="J20" s="31">
        <v>8.0317666319609629</v>
      </c>
      <c r="K20" s="31">
        <v>4.1880820537702288</v>
      </c>
      <c r="L20" s="31">
        <v>6.8463217329886084E-2</v>
      </c>
      <c r="M20" s="31">
        <v>0.54427067985041166</v>
      </c>
      <c r="N20" s="31">
        <v>23.022470587501306</v>
      </c>
      <c r="O20" s="31">
        <v>1.8384338035845538E-2</v>
      </c>
      <c r="P20" s="31">
        <v>3.220725204856546E-3</v>
      </c>
      <c r="Q20" s="31">
        <v>4.8173441438543255E-2</v>
      </c>
      <c r="R20" s="31">
        <v>1.1647074326664092E-2</v>
      </c>
      <c r="S20" s="31">
        <v>0.38996429747071204</v>
      </c>
      <c r="T20" s="31">
        <v>3.1060306323808434E-2</v>
      </c>
      <c r="U20" s="31"/>
      <c r="V20" s="31">
        <v>4.6413981971693712</v>
      </c>
      <c r="W20" s="31">
        <v>0.18313175193163375</v>
      </c>
      <c r="X20" s="31">
        <v>14.140321220759789</v>
      </c>
      <c r="Y20" s="31">
        <v>0.21056242841013853</v>
      </c>
      <c r="Z20" s="31"/>
      <c r="AA20" s="31">
        <v>53.897326298674066</v>
      </c>
      <c r="AB20" s="31">
        <v>0.74430354379728314</v>
      </c>
      <c r="AC20" s="31">
        <v>66.93138859967469</v>
      </c>
      <c r="AD20" s="31">
        <v>57.470597447090903</v>
      </c>
      <c r="AE20" s="31">
        <v>0.85579021662357602</v>
      </c>
      <c r="AF20" s="31">
        <v>122.42880865876961</v>
      </c>
      <c r="AG20" s="31">
        <v>112.96801750618582</v>
      </c>
      <c r="AH20" s="31">
        <v>1.9272368975141264E-2</v>
      </c>
      <c r="AI20" s="31">
        <v>2.3486818117286661</v>
      </c>
      <c r="AJ20" s="31">
        <v>5.2549292546643454</v>
      </c>
    </row>
    <row r="21" spans="2:36" s="3" customFormat="1" x14ac:dyDescent="0.15">
      <c r="B21" s="3">
        <v>15</v>
      </c>
      <c r="C21" s="115">
        <v>41689</v>
      </c>
      <c r="D21" s="3">
        <v>18</v>
      </c>
      <c r="F21" s="14">
        <v>200</v>
      </c>
      <c r="H21" s="31">
        <v>20.417777777777776</v>
      </c>
      <c r="I21" s="31">
        <v>18.973594789667672</v>
      </c>
      <c r="J21" s="31">
        <v>6.7035024779665591</v>
      </c>
      <c r="K21" s="31">
        <v>3.8610935277660796</v>
      </c>
      <c r="L21" s="31">
        <v>0.10722768036250437</v>
      </c>
      <c r="M21" s="31">
        <v>0.60508940998130567</v>
      </c>
      <c r="N21" s="31">
        <v>23.745294173667634</v>
      </c>
      <c r="O21" s="31">
        <v>5.4114170601209911E-2</v>
      </c>
      <c r="P21" s="31">
        <v>5.2490510147828818E-3</v>
      </c>
      <c r="Q21" s="31">
        <v>8.6541513814461957E-2</v>
      </c>
      <c r="R21" s="31">
        <v>8.6614698384088074E-3</v>
      </c>
      <c r="S21" s="31">
        <v>0.33903185890719945</v>
      </c>
      <c r="T21" s="31">
        <v>1.4691078800360859E-2</v>
      </c>
      <c r="U21" s="31"/>
      <c r="V21" s="31">
        <v>3.8739864206103678</v>
      </c>
      <c r="W21" s="31">
        <v>0.11680802069250541</v>
      </c>
      <c r="X21" s="31">
        <v>12.093286605781826</v>
      </c>
      <c r="Y21" s="31">
        <v>0.27366886865852502</v>
      </c>
      <c r="Z21" s="31"/>
      <c r="AA21" s="31">
        <v>54.210270827621926</v>
      </c>
      <c r="AB21" s="31">
        <v>0.57208978353969786</v>
      </c>
      <c r="AC21" s="31">
        <v>55.862520649721326</v>
      </c>
      <c r="AD21" s="31">
        <v>59.229200833715957</v>
      </c>
      <c r="AE21" s="31">
        <v>1.3403460045313045</v>
      </c>
      <c r="AF21" s="31">
        <v>111.98522726541425</v>
      </c>
      <c r="AG21" s="31">
        <v>115.35190744940887</v>
      </c>
      <c r="AH21" s="31">
        <v>1.4373384591806742E-2</v>
      </c>
      <c r="AI21" s="31">
        <v>2.8304002052704726</v>
      </c>
      <c r="AJ21" s="31">
        <v>5.7330547495835464</v>
      </c>
    </row>
    <row r="22" spans="2:36" s="3" customFormat="1" x14ac:dyDescent="0.15">
      <c r="B22" s="3">
        <v>16</v>
      </c>
      <c r="C22" s="115">
        <v>41698</v>
      </c>
      <c r="D22" s="3">
        <v>18</v>
      </c>
      <c r="F22" s="14">
        <v>200</v>
      </c>
      <c r="H22" s="31">
        <v>29.577777777777772</v>
      </c>
      <c r="I22" s="31">
        <v>20.355702951366698</v>
      </c>
      <c r="J22" s="31">
        <v>5.9358438306493966</v>
      </c>
      <c r="K22" s="31">
        <v>3.92079390774563</v>
      </c>
      <c r="L22" s="31">
        <v>8.5455029991063192E-2</v>
      </c>
      <c r="M22" s="31">
        <v>0.40455186681530764</v>
      </c>
      <c r="N22" s="31">
        <v>21.692063765303512</v>
      </c>
      <c r="O22" s="31">
        <v>7.3649938049227245E-2</v>
      </c>
      <c r="P22" s="31">
        <v>4.9784669520794248E-3</v>
      </c>
      <c r="Q22" s="31">
        <v>8.6994354264107926E-2</v>
      </c>
      <c r="R22" s="31">
        <v>5.7634609412292549E-3</v>
      </c>
      <c r="S22" s="31">
        <v>0.39527248323757802</v>
      </c>
      <c r="T22" s="31">
        <v>7.736365120686056E-3</v>
      </c>
      <c r="U22" s="31"/>
      <c r="V22" s="31">
        <v>6.0207645840597932</v>
      </c>
      <c r="W22" s="31">
        <v>7.9714948859335985E-2</v>
      </c>
      <c r="X22" s="31">
        <v>16.008481416199956</v>
      </c>
      <c r="Y22" s="31">
        <v>0.31594623588362525</v>
      </c>
      <c r="Z22" s="31"/>
      <c r="AA22" s="31">
        <v>58.159151289619139</v>
      </c>
      <c r="AB22" s="31">
        <v>0.26950959419009163</v>
      </c>
      <c r="AC22" s="31">
        <v>49.465365255411633</v>
      </c>
      <c r="AD22" s="31">
        <v>54.123340625769956</v>
      </c>
      <c r="AE22" s="31">
        <v>1.0681878748882898</v>
      </c>
      <c r="AF22" s="31">
        <v>108.96221401410916</v>
      </c>
      <c r="AG22" s="31">
        <v>113.62018938446748</v>
      </c>
      <c r="AH22" s="31">
        <v>7.4100367622965809E-3</v>
      </c>
      <c r="AI22" s="31">
        <v>3.429285461699846</v>
      </c>
      <c r="AJ22" s="31">
        <v>6.0570182133298038</v>
      </c>
    </row>
    <row r="23" spans="2:36" s="3" customFormat="1" x14ac:dyDescent="0.15">
      <c r="B23" s="3">
        <v>17</v>
      </c>
      <c r="C23" s="115">
        <v>41707</v>
      </c>
      <c r="D23" s="3">
        <v>18</v>
      </c>
      <c r="F23" s="14">
        <v>200</v>
      </c>
      <c r="H23" s="31">
        <v>40.08</v>
      </c>
      <c r="I23" s="31">
        <v>15.438340910667176</v>
      </c>
      <c r="J23" s="31">
        <v>5.1484263625015529</v>
      </c>
      <c r="K23" s="31">
        <v>2.2002524180453298</v>
      </c>
      <c r="L23" s="31">
        <v>9.1289848517302832E-2</v>
      </c>
      <c r="M23" s="31">
        <v>0.4096191066334518</v>
      </c>
      <c r="N23" s="31">
        <v>29.293818008781496</v>
      </c>
      <c r="O23" s="31">
        <v>9.2862147096885353E-2</v>
      </c>
      <c r="P23" s="31">
        <v>4.8436908943145264E-3</v>
      </c>
      <c r="Q23" s="31">
        <v>8.1238261662987712E-2</v>
      </c>
      <c r="R23" s="31">
        <v>6.1328085530605149E-3</v>
      </c>
      <c r="S23" s="31">
        <v>0.2919924477054841</v>
      </c>
      <c r="T23" s="31">
        <v>5.0131781854395596E-4</v>
      </c>
      <c r="U23" s="31"/>
      <c r="V23" s="31">
        <v>6.1876870369954036</v>
      </c>
      <c r="W23" s="31">
        <v>9.3698534739537279E-2</v>
      </c>
      <c r="X23" s="31">
        <v>29.306669430691887</v>
      </c>
      <c r="Y23" s="31">
        <v>0.45736214107168716</v>
      </c>
      <c r="Z23" s="31"/>
      <c r="AA23" s="31">
        <v>44.109545459049073</v>
      </c>
      <c r="AB23" s="31">
        <v>0.23377877929026267</v>
      </c>
      <c r="AC23" s="31">
        <v>42.903553020846267</v>
      </c>
      <c r="AD23" s="31">
        <v>73.120432711307103</v>
      </c>
      <c r="AE23" s="31">
        <v>1.1411231064662855</v>
      </c>
      <c r="AF23" s="31">
        <v>88.388000365651877</v>
      </c>
      <c r="AG23" s="31">
        <v>118.60488005611272</v>
      </c>
      <c r="AH23" s="31">
        <v>4.7577000754778316E-3</v>
      </c>
      <c r="AI23" s="31">
        <v>2.998652369413688</v>
      </c>
      <c r="AJ23" s="31">
        <v>8.1860597363245944</v>
      </c>
    </row>
    <row r="24" spans="2:36" s="3" customFormat="1" x14ac:dyDescent="0.15">
      <c r="B24" s="3">
        <v>18</v>
      </c>
      <c r="C24" s="115">
        <v>41716</v>
      </c>
      <c r="D24" s="3">
        <v>18</v>
      </c>
      <c r="F24" s="14">
        <v>200</v>
      </c>
      <c r="H24" s="31">
        <v>34.524444444444448</v>
      </c>
      <c r="I24" s="31">
        <v>17.310139139652808</v>
      </c>
      <c r="J24" s="31">
        <v>5.0395311528733018</v>
      </c>
      <c r="K24" s="31">
        <v>2.7019537488788323</v>
      </c>
      <c r="L24" s="31">
        <v>0.12272633468967305</v>
      </c>
      <c r="M24" s="31">
        <v>0.77510171034282094</v>
      </c>
      <c r="N24" s="31">
        <v>27.360394058003095</v>
      </c>
      <c r="O24" s="31">
        <v>0.10669920482042011</v>
      </c>
      <c r="P24" s="31">
        <v>7.3061183869393975E-3</v>
      </c>
      <c r="Q24" s="31">
        <v>9.2655229313728937E-2</v>
      </c>
      <c r="R24" s="31">
        <v>8.7619598697234406E-3</v>
      </c>
      <c r="S24" s="31">
        <v>0.3504363293577239</v>
      </c>
      <c r="T24" s="31">
        <v>-8.7431965686774245E-3</v>
      </c>
      <c r="U24" s="31"/>
      <c r="V24" s="31">
        <v>5.9762293705254681</v>
      </c>
      <c r="W24" s="31">
        <v>0.29446117886184031</v>
      </c>
      <c r="X24" s="31">
        <v>23.5620968842926</v>
      </c>
      <c r="Y24" s="31">
        <v>0.52963231548298906</v>
      </c>
      <c r="Z24" s="31"/>
      <c r="AA24" s="31">
        <v>49.457540399008025</v>
      </c>
      <c r="AB24" s="31">
        <v>0.85290634968993384</v>
      </c>
      <c r="AC24" s="31">
        <v>41.996092940610851</v>
      </c>
      <c r="AD24" s="31">
        <v>68.247577226645646</v>
      </c>
      <c r="AE24" s="31">
        <v>1.5340791836209131</v>
      </c>
      <c r="AF24" s="31">
        <v>93.840618872929724</v>
      </c>
      <c r="AG24" s="31">
        <v>120.09210315896452</v>
      </c>
      <c r="AH24" s="31">
        <v>1.8597083282529351E-2</v>
      </c>
      <c r="AI24" s="31">
        <v>3.4348709462354226</v>
      </c>
      <c r="AJ24" s="31">
        <v>7.4742812818224103</v>
      </c>
    </row>
    <row r="25" spans="2:36" s="3" customFormat="1" x14ac:dyDescent="0.15">
      <c r="B25" s="3">
        <v>19</v>
      </c>
      <c r="C25" s="115">
        <v>41725</v>
      </c>
      <c r="D25" s="3">
        <v>18</v>
      </c>
      <c r="F25" s="14">
        <v>200</v>
      </c>
      <c r="H25" s="31">
        <v>43.653333333333336</v>
      </c>
      <c r="I25" s="31">
        <v>21.768277292658574</v>
      </c>
      <c r="J25" s="31">
        <v>5.5549392042949677</v>
      </c>
      <c r="K25" s="31">
        <v>4.1434124665530714</v>
      </c>
      <c r="L25" s="31">
        <v>6.4488031511746882E-2</v>
      </c>
      <c r="M25" s="31">
        <v>0.5429325946285527</v>
      </c>
      <c r="N25" s="31">
        <v>18.047846168885336</v>
      </c>
      <c r="O25" s="31">
        <v>4.1251222290558378E-3</v>
      </c>
      <c r="P25" s="31">
        <v>2.3189221767627097E-3</v>
      </c>
      <c r="Q25" s="31">
        <v>5.6975770314752171E-2</v>
      </c>
      <c r="R25" s="31">
        <v>1.5750969039739239E-3</v>
      </c>
      <c r="S25" s="31">
        <v>0.42039463896618123</v>
      </c>
      <c r="T25" s="31">
        <v>2.413187945020985E-2</v>
      </c>
      <c r="U25" s="31"/>
      <c r="V25" s="31">
        <v>9.5025786474885567</v>
      </c>
      <c r="W25" s="31">
        <v>0.33775477341898585</v>
      </c>
      <c r="X25" s="31">
        <v>19.661027149781951</v>
      </c>
      <c r="Y25" s="31">
        <v>0.35188969194909886</v>
      </c>
      <c r="Z25" s="31"/>
      <c r="AA25" s="31">
        <v>62.195077979024504</v>
      </c>
      <c r="AB25" s="31">
        <v>0.773720464460108</v>
      </c>
      <c r="AC25" s="31">
        <v>46.291160035791393</v>
      </c>
      <c r="AD25" s="31">
        <v>45.039005382823646</v>
      </c>
      <c r="AE25" s="31">
        <v>0.80610039389683597</v>
      </c>
      <c r="AF25" s="31">
        <v>110.06605887317285</v>
      </c>
      <c r="AG25" s="31">
        <v>108.81390422020509</v>
      </c>
      <c r="AH25" s="31">
        <v>2.5563835812835601E-2</v>
      </c>
      <c r="AI25" s="31">
        <v>3.9187246686386374</v>
      </c>
      <c r="AJ25" s="31">
        <v>6.1293254565189397</v>
      </c>
    </row>
    <row r="26" spans="2:36" s="3" customFormat="1" x14ac:dyDescent="0.15">
      <c r="B26" s="3">
        <v>20</v>
      </c>
      <c r="C26" s="115">
        <v>41734</v>
      </c>
      <c r="D26" s="3">
        <v>18</v>
      </c>
      <c r="F26" s="14">
        <v>200</v>
      </c>
      <c r="H26" s="31">
        <v>26.87222222222222</v>
      </c>
      <c r="I26" s="31">
        <v>22.429539054836148</v>
      </c>
      <c r="J26" s="31">
        <v>5.6475913150501711</v>
      </c>
      <c r="K26" s="31">
        <v>4.0706195234421632</v>
      </c>
      <c r="L26" s="31">
        <v>8.4809115102618529E-2</v>
      </c>
      <c r="M26" s="31">
        <v>0.87478041677921281</v>
      </c>
      <c r="N26" s="31">
        <v>19.246844949584681</v>
      </c>
      <c r="O26" s="31">
        <v>4.5163269661584442E-3</v>
      </c>
      <c r="P26" s="31">
        <v>4.7471456219856881E-3</v>
      </c>
      <c r="Q26" s="31">
        <v>5.952830172442259E-2</v>
      </c>
      <c r="R26" s="31">
        <v>4.3086845496124994E-2</v>
      </c>
      <c r="S26" s="31">
        <v>0.53722939939929037</v>
      </c>
      <c r="T26" s="31">
        <v>6.218530180377585E-2</v>
      </c>
      <c r="U26" s="31"/>
      <c r="V26" s="31">
        <v>6.0273155782356911</v>
      </c>
      <c r="W26" s="31">
        <v>0.3771139596015175</v>
      </c>
      <c r="X26" s="31">
        <v>12.90164974670353</v>
      </c>
      <c r="Y26" s="31">
        <v>0.28487617343844845</v>
      </c>
      <c r="Z26" s="31"/>
      <c r="AA26" s="31">
        <v>64.084397299531858</v>
      </c>
      <c r="AB26" s="31">
        <v>1.403359783507818</v>
      </c>
      <c r="AC26" s="31">
        <v>47.063260958751421</v>
      </c>
      <c r="AD26" s="31">
        <v>48.011100980083434</v>
      </c>
      <c r="AE26" s="31">
        <v>1.0601139387827316</v>
      </c>
      <c r="AF26" s="31">
        <v>113.61113198057384</v>
      </c>
      <c r="AG26" s="31">
        <v>114.55897200190586</v>
      </c>
      <c r="AH26" s="31">
        <v>4.3496878191538593E-2</v>
      </c>
      <c r="AI26" s="31">
        <v>3.971523044711831</v>
      </c>
      <c r="AJ26" s="31">
        <v>6.4284552789271041</v>
      </c>
    </row>
    <row r="27" spans="2:36" s="3" customFormat="1" x14ac:dyDescent="0.15">
      <c r="B27" s="3">
        <v>21</v>
      </c>
      <c r="C27" s="115">
        <v>41752</v>
      </c>
      <c r="D27" s="3">
        <v>18</v>
      </c>
      <c r="F27" s="14">
        <v>200</v>
      </c>
      <c r="H27" s="31">
        <v>27.855555555555554</v>
      </c>
      <c r="I27" s="31">
        <v>17.900906133512411</v>
      </c>
      <c r="J27" s="31">
        <v>5.1345523791205459</v>
      </c>
      <c r="K27" s="31">
        <v>3.0062146437659889</v>
      </c>
      <c r="L27" s="31">
        <v>0.1483336654899223</v>
      </c>
      <c r="M27" s="31">
        <v>1.3291713488493899</v>
      </c>
      <c r="N27" s="31">
        <v>25.617804628209644</v>
      </c>
      <c r="O27" s="31">
        <v>8.1133674266529072E-3</v>
      </c>
      <c r="P27" s="31">
        <v>5.0286004870200331E-3</v>
      </c>
      <c r="Q27" s="31">
        <v>9.469365299849053E-2</v>
      </c>
      <c r="R27" s="31">
        <v>2.7460554074486856E-2</v>
      </c>
      <c r="S27" s="31">
        <v>0.45279837831260261</v>
      </c>
      <c r="T27" s="31">
        <v>7.2226499830593996E-2</v>
      </c>
      <c r="U27" s="31"/>
      <c r="V27" s="31">
        <v>4.9863968529684017</v>
      </c>
      <c r="W27" s="31">
        <v>0.54944763297993493</v>
      </c>
      <c r="X27" s="31">
        <v>17.788305542563879</v>
      </c>
      <c r="Y27" s="31">
        <v>0.5164895824767155</v>
      </c>
      <c r="Z27" s="31"/>
      <c r="AA27" s="31">
        <v>51.145446095749747</v>
      </c>
      <c r="AB27" s="31">
        <v>1.9724885108972536</v>
      </c>
      <c r="AC27" s="31">
        <v>42.787936492671214</v>
      </c>
      <c r="AD27" s="31">
        <v>63.859094488661711</v>
      </c>
      <c r="AE27" s="31">
        <v>1.8541708186240287</v>
      </c>
      <c r="AF27" s="31">
        <v>97.760041917942232</v>
      </c>
      <c r="AG27" s="31">
        <v>118.83119991393274</v>
      </c>
      <c r="AH27" s="31">
        <v>4.596449078658528E-2</v>
      </c>
      <c r="AI27" s="31">
        <v>3.486361577750329</v>
      </c>
      <c r="AJ27" s="31">
        <v>6.9470723031723436</v>
      </c>
    </row>
    <row r="28" spans="2:36" s="3" customFormat="1" x14ac:dyDescent="0.15">
      <c r="B28" s="3">
        <v>22</v>
      </c>
      <c r="C28" s="115">
        <v>41770</v>
      </c>
      <c r="D28" s="3">
        <v>18</v>
      </c>
      <c r="F28" s="14">
        <v>200</v>
      </c>
      <c r="H28" s="31">
        <v>23.666666666666668</v>
      </c>
      <c r="I28" s="31">
        <v>20.973474157285938</v>
      </c>
      <c r="J28" s="31">
        <v>5.7157875010128869</v>
      </c>
      <c r="K28" s="31">
        <v>3.8467448861289846</v>
      </c>
      <c r="L28" s="31">
        <v>0.10634228505743598</v>
      </c>
      <c r="M28" s="31">
        <v>0.85457518638088981</v>
      </c>
      <c r="N28" s="31">
        <v>21.182086495925311</v>
      </c>
      <c r="O28" s="31">
        <v>6.0921026862832701E-3</v>
      </c>
      <c r="P28" s="31">
        <v>3.6398213419383124E-3</v>
      </c>
      <c r="Q28" s="31">
        <v>7.291625264289231E-2</v>
      </c>
      <c r="R28" s="31">
        <v>8.2185117910059904E-2</v>
      </c>
      <c r="S28" s="31">
        <v>0.50052210556558752</v>
      </c>
      <c r="T28" s="31">
        <v>5.9123099611333559E-2</v>
      </c>
      <c r="U28" s="31"/>
      <c r="V28" s="31">
        <v>4.9637222172243387</v>
      </c>
      <c r="W28" s="31">
        <v>0.27882243660317257</v>
      </c>
      <c r="X28" s="31">
        <v>12.501274917426317</v>
      </c>
      <c r="Y28" s="31">
        <v>0.31459592662824809</v>
      </c>
      <c r="Z28" s="31"/>
      <c r="AA28" s="31">
        <v>59.924211877959827</v>
      </c>
      <c r="AB28" s="31">
        <v>1.1781229715627011</v>
      </c>
      <c r="AC28" s="31">
        <v>47.63156250844073</v>
      </c>
      <c r="AD28" s="31">
        <v>52.822288383491482</v>
      </c>
      <c r="AE28" s="31">
        <v>1.3292785632179498</v>
      </c>
      <c r="AF28" s="31">
        <v>110.06317592118121</v>
      </c>
      <c r="AG28" s="31">
        <v>115.25390179623197</v>
      </c>
      <c r="AH28" s="31">
        <v>3.3189762078179495E-2</v>
      </c>
      <c r="AI28" s="31">
        <v>3.6693936143653447</v>
      </c>
      <c r="AJ28" s="31">
        <v>6.3609763339735537</v>
      </c>
    </row>
    <row r="29" spans="2:36" s="3" customFormat="1" x14ac:dyDescent="0.15">
      <c r="B29" s="3">
        <v>23</v>
      </c>
      <c r="C29" s="115">
        <v>41788</v>
      </c>
      <c r="D29" s="3">
        <v>18</v>
      </c>
      <c r="F29" s="14">
        <v>200</v>
      </c>
      <c r="H29" s="31">
        <v>15.784444444444444</v>
      </c>
      <c r="I29" s="31">
        <v>22.97381667970766</v>
      </c>
      <c r="J29" s="31">
        <v>4.0496202122540126</v>
      </c>
      <c r="K29" s="31">
        <v>4.4194675097458553</v>
      </c>
      <c r="L29" s="31">
        <v>0.12458616096672905</v>
      </c>
      <c r="M29" s="31">
        <v>0.90562520669899049</v>
      </c>
      <c r="N29" s="31">
        <v>20.31498991011766</v>
      </c>
      <c r="O29" s="31">
        <v>7.175303039903649E-3</v>
      </c>
      <c r="P29" s="31">
        <v>3.4609612150073576E-3</v>
      </c>
      <c r="Q29" s="31">
        <v>8.8144032716276646E-2</v>
      </c>
      <c r="R29" s="31">
        <v>1.952714943035562E-2</v>
      </c>
      <c r="S29" s="31">
        <v>0.44112747610438718</v>
      </c>
      <c r="T29" s="31">
        <v>6.9309177177803924E-2</v>
      </c>
      <c r="U29" s="31"/>
      <c r="V29" s="31">
        <v>3.6262893305769666</v>
      </c>
      <c r="W29" s="31">
        <v>0.18166274285745582</v>
      </c>
      <c r="X29" s="31">
        <v>7.9919391989384669</v>
      </c>
      <c r="Y29" s="31">
        <v>0.24581541704074344</v>
      </c>
      <c r="Z29" s="31"/>
      <c r="AA29" s="31">
        <v>65.639476227736182</v>
      </c>
      <c r="AB29" s="31">
        <v>1.1508972868626652</v>
      </c>
      <c r="AC29" s="31">
        <v>33.746835102116769</v>
      </c>
      <c r="AD29" s="31">
        <v>50.631742074085743</v>
      </c>
      <c r="AE29" s="31">
        <v>1.5573270120841129</v>
      </c>
      <c r="AF29" s="31">
        <v>102.09453562879973</v>
      </c>
      <c r="AG29" s="31">
        <v>118.97944260076871</v>
      </c>
      <c r="AH29" s="31">
        <v>3.382551541701001E-2</v>
      </c>
      <c r="AI29" s="31">
        <v>5.673079319929724</v>
      </c>
      <c r="AJ29" s="31">
        <v>6.0647093947901691</v>
      </c>
    </row>
    <row r="30" spans="2:36" s="3" customFormat="1" x14ac:dyDescent="0.15">
      <c r="B30" s="3">
        <v>24</v>
      </c>
      <c r="C30" s="115">
        <v>41806</v>
      </c>
      <c r="D30" s="3">
        <v>18</v>
      </c>
      <c r="F30" s="14">
        <v>200</v>
      </c>
    </row>
    <row r="31" spans="2:36" s="3" customFormat="1" x14ac:dyDescent="0.15">
      <c r="B31" s="3">
        <v>25</v>
      </c>
      <c r="D31" s="3">
        <v>18</v>
      </c>
      <c r="F31" s="14">
        <v>200</v>
      </c>
    </row>
    <row r="32" spans="2:36" s="3" customFormat="1" x14ac:dyDescent="0.15">
      <c r="B32" s="3">
        <v>26</v>
      </c>
      <c r="D32" s="3">
        <v>18</v>
      </c>
      <c r="F32" s="14">
        <v>200</v>
      </c>
    </row>
    <row r="33" spans="1:36" s="3" customFormat="1" x14ac:dyDescent="0.15"/>
    <row r="34" spans="1:36" x14ac:dyDescent="0.15">
      <c r="A34" s="126" t="s">
        <v>236</v>
      </c>
      <c r="B34" s="126"/>
      <c r="C34" s="126"/>
      <c r="D34" s="127"/>
      <c r="E34" s="127"/>
      <c r="F34" s="128" t="s">
        <v>237</v>
      </c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</row>
    <row r="35" spans="1:36" ht="12.6" thickBot="1" x14ac:dyDescent="0.2">
      <c r="A35" s="120"/>
      <c r="B35" s="120"/>
      <c r="C35" s="120"/>
      <c r="D35" s="121"/>
      <c r="E35" s="121"/>
      <c r="F35" s="121"/>
      <c r="G35" s="120"/>
      <c r="H35" s="122" t="s">
        <v>111</v>
      </c>
      <c r="I35" s="120" t="s">
        <v>112</v>
      </c>
      <c r="J35" s="120" t="s">
        <v>113</v>
      </c>
      <c r="K35" s="120" t="s">
        <v>114</v>
      </c>
      <c r="L35" s="120" t="s">
        <v>115</v>
      </c>
      <c r="M35" s="120" t="s">
        <v>116</v>
      </c>
      <c r="N35" s="120" t="s">
        <v>117</v>
      </c>
      <c r="O35" s="120" t="s">
        <v>118</v>
      </c>
      <c r="P35" s="120" t="s">
        <v>119</v>
      </c>
      <c r="Q35" s="120" t="s">
        <v>120</v>
      </c>
      <c r="R35" s="120" t="s">
        <v>121</v>
      </c>
      <c r="S35" s="120" t="s">
        <v>122</v>
      </c>
      <c r="T35" s="120" t="s">
        <v>123</v>
      </c>
      <c r="U35" s="120"/>
      <c r="V35" s="120" t="s">
        <v>107</v>
      </c>
      <c r="W35" s="120" t="s">
        <v>108</v>
      </c>
      <c r="X35" s="120" t="s">
        <v>109</v>
      </c>
      <c r="Y35" s="120" t="s">
        <v>110</v>
      </c>
      <c r="Z35" s="120"/>
      <c r="AA35" s="120" t="s">
        <v>124</v>
      </c>
      <c r="AB35" s="120" t="s">
        <v>125</v>
      </c>
      <c r="AC35" s="120" t="s">
        <v>126</v>
      </c>
      <c r="AD35" s="120" t="s">
        <v>127</v>
      </c>
      <c r="AE35" s="120" t="s">
        <v>128</v>
      </c>
      <c r="AF35" s="120" t="s">
        <v>129</v>
      </c>
      <c r="AG35" s="120" t="s">
        <v>130</v>
      </c>
      <c r="AH35" s="120" t="s">
        <v>131</v>
      </c>
      <c r="AI35" s="120" t="s">
        <v>132</v>
      </c>
      <c r="AJ35" s="120" t="s">
        <v>133</v>
      </c>
    </row>
    <row r="36" spans="1:36" x14ac:dyDescent="0.15">
      <c r="D36" s="123"/>
      <c r="E36" s="123"/>
      <c r="F36" s="123"/>
      <c r="H36" s="123" t="s">
        <v>136</v>
      </c>
      <c r="I36" s="119" t="s">
        <v>137</v>
      </c>
      <c r="V36" s="119" t="s">
        <v>134</v>
      </c>
      <c r="X36" s="119" t="s">
        <v>135</v>
      </c>
      <c r="AA36" s="119" t="s">
        <v>138</v>
      </c>
      <c r="AC36" s="119" t="s">
        <v>139</v>
      </c>
      <c r="AD36" s="119" t="s">
        <v>135</v>
      </c>
    </row>
    <row r="37" spans="1:36" x14ac:dyDescent="0.15">
      <c r="A37" s="119" t="s">
        <v>144</v>
      </c>
      <c r="C37" s="123" t="s">
        <v>7</v>
      </c>
      <c r="D37" s="123" t="s">
        <v>145</v>
      </c>
      <c r="E37" s="123"/>
      <c r="F37" s="123" t="s">
        <v>146</v>
      </c>
      <c r="H37" s="123" t="s">
        <v>9</v>
      </c>
      <c r="I37" s="123" t="s">
        <v>147</v>
      </c>
      <c r="J37" s="123" t="s">
        <v>148</v>
      </c>
      <c r="K37" s="123" t="s">
        <v>107</v>
      </c>
      <c r="L37" s="123" t="s">
        <v>13</v>
      </c>
      <c r="M37" s="123" t="s">
        <v>14</v>
      </c>
      <c r="N37" s="123" t="s">
        <v>15</v>
      </c>
      <c r="O37" s="123" t="s">
        <v>16</v>
      </c>
      <c r="P37" s="123" t="s">
        <v>17</v>
      </c>
      <c r="Q37" s="123" t="s">
        <v>18</v>
      </c>
      <c r="R37" s="123" t="s">
        <v>19</v>
      </c>
      <c r="S37" s="123" t="s">
        <v>149</v>
      </c>
      <c r="T37" s="123" t="s">
        <v>150</v>
      </c>
      <c r="U37" s="123"/>
      <c r="V37" s="119" t="s">
        <v>140</v>
      </c>
      <c r="W37" s="119" t="s">
        <v>141</v>
      </c>
      <c r="X37" s="119" t="s">
        <v>142</v>
      </c>
      <c r="Y37" s="119" t="s">
        <v>143</v>
      </c>
      <c r="AA37" s="119" t="s">
        <v>151</v>
      </c>
      <c r="AB37" s="119" t="s">
        <v>152</v>
      </c>
      <c r="AC37" s="119" t="s">
        <v>153</v>
      </c>
      <c r="AD37" s="119" t="s">
        <v>154</v>
      </c>
      <c r="AE37" s="119" t="s">
        <v>155</v>
      </c>
      <c r="AF37" s="119" t="s">
        <v>156</v>
      </c>
      <c r="AG37" s="119" t="s">
        <v>157</v>
      </c>
      <c r="AH37" s="119" t="s">
        <v>158</v>
      </c>
      <c r="AI37" s="119" t="s">
        <v>159</v>
      </c>
      <c r="AJ37" s="119" t="s">
        <v>160</v>
      </c>
    </row>
    <row r="38" spans="1:36" x14ac:dyDescent="0.15">
      <c r="A38" s="124"/>
      <c r="B38" s="124"/>
      <c r="C38" s="124"/>
      <c r="D38" s="125" t="s">
        <v>162</v>
      </c>
      <c r="E38" s="125"/>
      <c r="F38" s="125" t="s">
        <v>163</v>
      </c>
      <c r="G38" s="124"/>
      <c r="H38" s="124" t="s">
        <v>161</v>
      </c>
      <c r="I38" s="125" t="s">
        <v>40</v>
      </c>
      <c r="J38" s="125" t="s">
        <v>40</v>
      </c>
      <c r="K38" s="125" t="s">
        <v>40</v>
      </c>
      <c r="L38" s="125" t="s">
        <v>40</v>
      </c>
      <c r="M38" s="125" t="s">
        <v>40</v>
      </c>
      <c r="N38" s="125" t="s">
        <v>40</v>
      </c>
      <c r="O38" s="125" t="s">
        <v>40</v>
      </c>
      <c r="P38" s="125" t="s">
        <v>40</v>
      </c>
      <c r="Q38" s="125" t="s">
        <v>40</v>
      </c>
      <c r="R38" s="125" t="s">
        <v>40</v>
      </c>
      <c r="S38" s="125" t="s">
        <v>40</v>
      </c>
      <c r="T38" s="125" t="s">
        <v>40</v>
      </c>
      <c r="U38" s="125"/>
      <c r="V38" s="124" t="s">
        <v>161</v>
      </c>
      <c r="W38" s="124" t="s">
        <v>161</v>
      </c>
      <c r="X38" s="124" t="s">
        <v>161</v>
      </c>
      <c r="Y38" s="124" t="s">
        <v>161</v>
      </c>
      <c r="Z38" s="124"/>
      <c r="AA38" s="124" t="s">
        <v>40</v>
      </c>
      <c r="AB38" s="124" t="s">
        <v>40</v>
      </c>
      <c r="AC38" s="124" t="s">
        <v>40</v>
      </c>
      <c r="AD38" s="124" t="s">
        <v>40</v>
      </c>
      <c r="AE38" s="124" t="s">
        <v>40</v>
      </c>
      <c r="AF38" s="124" t="s">
        <v>40</v>
      </c>
      <c r="AG38" s="124" t="s">
        <v>40</v>
      </c>
      <c r="AH38" s="124"/>
      <c r="AI38" s="124"/>
      <c r="AJ38" s="124"/>
    </row>
    <row r="39" spans="1:36" x14ac:dyDescent="0.15">
      <c r="A39" s="126" t="s">
        <v>233</v>
      </c>
      <c r="B39" s="126"/>
      <c r="C39" s="126"/>
      <c r="D39" s="127"/>
      <c r="E39" s="127"/>
      <c r="F39" s="128" t="s">
        <v>235</v>
      </c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</row>
    <row r="40" spans="1:36" s="13" customFormat="1" x14ac:dyDescent="0.15">
      <c r="A40" s="3"/>
      <c r="B40" s="13">
        <v>1</v>
      </c>
      <c r="C40" s="129">
        <v>41473</v>
      </c>
      <c r="D40" s="130">
        <f>+C41-C40</f>
        <v>18</v>
      </c>
      <c r="E40" s="14"/>
      <c r="F40" s="14">
        <v>500</v>
      </c>
      <c r="G40" s="3"/>
      <c r="H40" s="16">
        <v>22.386111111111113</v>
      </c>
      <c r="I40" s="16">
        <v>44.384515975758923</v>
      </c>
      <c r="J40" s="16">
        <v>1.8930263119256736</v>
      </c>
      <c r="K40" s="16">
        <v>2.6750529044019706</v>
      </c>
      <c r="L40" s="16">
        <v>2.0795709858295885E-2</v>
      </c>
      <c r="M40" s="16">
        <v>5.7440165219468514E-2</v>
      </c>
      <c r="N40" s="16">
        <v>11.91523495461016</v>
      </c>
      <c r="O40" s="16">
        <v>1.8566857513735596E-3</v>
      </c>
      <c r="P40" s="16">
        <v>1.2747505198560289E-3</v>
      </c>
      <c r="Q40" s="16">
        <v>3.5122629353821579E-2</v>
      </c>
      <c r="R40" s="16">
        <v>-1.2342131504430545E-2</v>
      </c>
      <c r="S40" s="16">
        <v>0.46574892545782265</v>
      </c>
      <c r="T40" s="16">
        <v>1.0024899651152162E-2</v>
      </c>
      <c r="U40" s="16"/>
      <c r="V40" s="16">
        <v>9.9359670624622538</v>
      </c>
      <c r="W40" s="16">
        <v>-7.3504325702990411E-3</v>
      </c>
      <c r="X40" s="16">
        <v>6.6625751518284222</v>
      </c>
      <c r="Y40" s="16">
        <v>5.8191883940280055E-2</v>
      </c>
      <c r="Z40" s="16"/>
      <c r="AA40" s="16">
        <v>126.81290278788265</v>
      </c>
      <c r="AB40" s="16">
        <v>-3.2834789990168194E-2</v>
      </c>
      <c r="AC40" s="16">
        <v>15.77521926604728</v>
      </c>
      <c r="AD40" s="16">
        <v>29.76209274920253</v>
      </c>
      <c r="AE40" s="16">
        <v>0.25994637322869857</v>
      </c>
      <c r="AF40" s="16">
        <v>142.81523363716846</v>
      </c>
      <c r="AG40" s="16">
        <v>156.80210712032371</v>
      </c>
      <c r="AH40" s="16">
        <v>-1.6417291297345247E-3</v>
      </c>
      <c r="AI40" s="16">
        <v>23.446328081202921</v>
      </c>
      <c r="AJ40" s="16">
        <v>19.357349987299909</v>
      </c>
    </row>
    <row r="41" spans="1:36" s="13" customFormat="1" x14ac:dyDescent="0.15">
      <c r="B41" s="13">
        <v>2</v>
      </c>
      <c r="C41" s="129">
        <f>+C40+18</f>
        <v>41491</v>
      </c>
      <c r="D41" s="130">
        <f t="shared" ref="D41:D60" si="0">+C42-C41</f>
        <v>18</v>
      </c>
      <c r="F41" s="14">
        <v>500</v>
      </c>
      <c r="H41" s="131">
        <v>3.9796296296296299</v>
      </c>
      <c r="I41" s="131">
        <v>26.006322508376645</v>
      </c>
      <c r="J41" s="131">
        <v>2.2384369230168524</v>
      </c>
      <c r="K41" s="131">
        <v>4.6139715611832237</v>
      </c>
      <c r="L41" s="131">
        <v>0.35887291465303095</v>
      </c>
      <c r="M41" s="131">
        <v>1.883625478604338</v>
      </c>
      <c r="N41" s="131">
        <v>13.178065490018771</v>
      </c>
      <c r="O41" s="131">
        <v>2.7152031360511645E-2</v>
      </c>
      <c r="P41" s="131">
        <v>4.6925242579518925E-3</v>
      </c>
      <c r="Q41" s="131">
        <v>0.27773426311548249</v>
      </c>
      <c r="R41" s="131">
        <v>5.0672843495595234E-2</v>
      </c>
      <c r="S41" s="131">
        <v>1.232228789200144</v>
      </c>
      <c r="T41" s="131">
        <v>9.9435414666774483E-2</v>
      </c>
      <c r="U41" s="131"/>
      <c r="V41" s="131">
        <v>1.0349553161203966</v>
      </c>
      <c r="W41" s="131">
        <v>6.2682042553115533E-2</v>
      </c>
      <c r="X41" s="131">
        <v>1.2932432310766508</v>
      </c>
      <c r="Y41" s="131">
        <v>0.1785226605530934</v>
      </c>
      <c r="Z41" s="131"/>
      <c r="AA41" s="131">
        <v>74.303778595361848</v>
      </c>
      <c r="AB41" s="131">
        <v>1.5750722651783331</v>
      </c>
      <c r="AC41" s="131">
        <v>18.653641025140434</v>
      </c>
      <c r="AD41" s="131">
        <v>32.496572581730639</v>
      </c>
      <c r="AE41" s="131">
        <v>4.4859114331628867</v>
      </c>
      <c r="AF41" s="131">
        <v>99.018403318843497</v>
      </c>
      <c r="AG41" s="131">
        <v>112.86133487543371</v>
      </c>
      <c r="AH41" s="131">
        <v>7.2126299829707557E-2</v>
      </c>
      <c r="AI41" s="131">
        <v>11.618072522377194</v>
      </c>
      <c r="AJ41" s="131">
        <v>6.5758336805451405</v>
      </c>
    </row>
    <row r="42" spans="1:36" s="13" customFormat="1" x14ac:dyDescent="0.15">
      <c r="B42" s="13">
        <v>3</v>
      </c>
      <c r="C42" s="129">
        <f t="shared" ref="C42:C61" si="1">+C41+18</f>
        <v>41509</v>
      </c>
      <c r="D42" s="130">
        <f t="shared" si="0"/>
        <v>18</v>
      </c>
      <c r="F42" s="14">
        <v>500</v>
      </c>
      <c r="H42" s="131">
        <v>9.6537037037037052</v>
      </c>
      <c r="I42" s="131">
        <v>17.549399202851326</v>
      </c>
      <c r="J42" s="131">
        <v>3.9582942138732484</v>
      </c>
      <c r="K42" s="131">
        <v>2.0376996871687103</v>
      </c>
      <c r="L42" s="131">
        <v>0.25671331432506861</v>
      </c>
      <c r="M42" s="131">
        <v>2.0021281909637292</v>
      </c>
      <c r="N42" s="131">
        <v>24.939916557472849</v>
      </c>
      <c r="O42" s="131">
        <v>2.2707983607661235E-2</v>
      </c>
      <c r="P42" s="131">
        <v>1.6057060935715264E-2</v>
      </c>
      <c r="Q42" s="131">
        <v>0.59116949780481065</v>
      </c>
      <c r="R42" s="131">
        <v>3.0305904546433931E-2</v>
      </c>
      <c r="S42" s="131">
        <v>0.4997723382085355</v>
      </c>
      <c r="T42" s="131">
        <v>6.7113141502915613E-2</v>
      </c>
      <c r="U42" s="131"/>
      <c r="V42" s="131">
        <v>1.6941670008234071</v>
      </c>
      <c r="W42" s="131">
        <v>0.26045738682586705</v>
      </c>
      <c r="X42" s="131">
        <v>5.9880861926073008</v>
      </c>
      <c r="Y42" s="131">
        <v>0.30977928416124606</v>
      </c>
      <c r="Z42" s="131"/>
      <c r="AA42" s="131">
        <v>50.141140579575222</v>
      </c>
      <c r="AB42" s="131">
        <v>2.6980047743327873</v>
      </c>
      <c r="AC42" s="131">
        <v>32.985785115610405</v>
      </c>
      <c r="AD42" s="131">
        <v>62.028899750775778</v>
      </c>
      <c r="AE42" s="131">
        <v>3.2089164290633576</v>
      </c>
      <c r="AF42" s="131">
        <v>89.033846898581771</v>
      </c>
      <c r="AG42" s="131">
        <v>118.07696153374715</v>
      </c>
      <c r="AH42" s="131">
        <v>6.4726088535733278E-2</v>
      </c>
      <c r="AI42" s="131">
        <v>4.4335762463899782</v>
      </c>
      <c r="AJ42" s="131">
        <v>10.047751000267025</v>
      </c>
    </row>
    <row r="43" spans="1:36" s="13" customFormat="1" x14ac:dyDescent="0.15">
      <c r="B43" s="13">
        <v>4</v>
      </c>
      <c r="C43" s="129">
        <f t="shared" si="1"/>
        <v>41527</v>
      </c>
      <c r="D43" s="130">
        <f t="shared" si="0"/>
        <v>18</v>
      </c>
      <c r="F43" s="14">
        <v>500</v>
      </c>
      <c r="H43" s="131">
        <v>14.757407407407406</v>
      </c>
      <c r="I43" s="131">
        <v>17.52490925459178</v>
      </c>
      <c r="J43" s="131">
        <v>6.0365227145524898</v>
      </c>
      <c r="K43" s="131">
        <v>2.0963592517452736</v>
      </c>
      <c r="L43" s="131">
        <v>0.35499840523503767</v>
      </c>
      <c r="M43" s="131">
        <v>3.2640895443319735</v>
      </c>
      <c r="N43" s="131">
        <v>22.728920759153961</v>
      </c>
      <c r="O43" s="131">
        <v>2.7670700692749642E-2</v>
      </c>
      <c r="P43" s="131">
        <v>1.9705916923110217E-2</v>
      </c>
      <c r="Q43" s="131">
        <v>0.31933923973883682</v>
      </c>
      <c r="R43" s="131">
        <v>3.9796682562824495E-2</v>
      </c>
      <c r="S43" s="131">
        <v>0.46063049873927775</v>
      </c>
      <c r="T43" s="131">
        <v>9.5315168471990619E-2</v>
      </c>
      <c r="U43" s="131"/>
      <c r="V43" s="131">
        <v>2.5862222564785533</v>
      </c>
      <c r="W43" s="131">
        <v>0.7260626729988392</v>
      </c>
      <c r="X43" s="131">
        <v>8.3200128881499502</v>
      </c>
      <c r="Y43" s="131">
        <v>0.65485701187917011</v>
      </c>
      <c r="Z43" s="131"/>
      <c r="AA43" s="131">
        <v>50.071169298833659</v>
      </c>
      <c r="AB43" s="131">
        <v>4.9199879962275475</v>
      </c>
      <c r="AC43" s="131">
        <v>50.304355954604084</v>
      </c>
      <c r="AD43" s="131">
        <v>56.378553891341106</v>
      </c>
      <c r="AE43" s="131">
        <v>4.4374800654379705</v>
      </c>
      <c r="AF43" s="131">
        <v>109.73299331510326</v>
      </c>
      <c r="AG43" s="131">
        <v>115.80719125184028</v>
      </c>
      <c r="AH43" s="131">
        <v>0.12986162651107661</v>
      </c>
      <c r="AI43" s="131">
        <v>2.9031464111521972</v>
      </c>
      <c r="AJ43" s="131">
        <v>9.7529693189126867</v>
      </c>
    </row>
    <row r="44" spans="1:36" s="13" customFormat="1" x14ac:dyDescent="0.15">
      <c r="B44" s="13">
        <v>5</v>
      </c>
      <c r="C44" s="129">
        <f t="shared" si="1"/>
        <v>41545</v>
      </c>
      <c r="D44" s="130">
        <f t="shared" si="0"/>
        <v>18</v>
      </c>
      <c r="F44" s="14">
        <v>500</v>
      </c>
      <c r="H44" s="131">
        <v>11.573015873015871</v>
      </c>
      <c r="I44" s="131">
        <v>11.53141076665429</v>
      </c>
      <c r="J44" s="131">
        <v>3.9042835429943388</v>
      </c>
      <c r="K44" s="131">
        <v>0.80986207114203845</v>
      </c>
      <c r="L44" s="131">
        <v>0.1354665707311585</v>
      </c>
      <c r="M44" s="131">
        <v>1.3851652789468856</v>
      </c>
      <c r="N44" s="131">
        <v>33.765724734389799</v>
      </c>
      <c r="O44" s="131">
        <v>9.48249279007248E-3</v>
      </c>
      <c r="P44" s="131">
        <v>9.9567567737467114E-3</v>
      </c>
      <c r="Q44" s="131">
        <v>0.11342277661940366</v>
      </c>
      <c r="R44" s="131">
        <v>1.3212667880456701E-2</v>
      </c>
      <c r="S44" s="131">
        <v>0.26379915548119087</v>
      </c>
      <c r="T44" s="131">
        <v>4.1949742548943833E-2</v>
      </c>
      <c r="U44" s="131"/>
      <c r="V44" s="131">
        <v>1.3345319984075621</v>
      </c>
      <c r="W44" s="131">
        <v>0.25605147828475217</v>
      </c>
      <c r="X44" s="131">
        <v>9.7496847482077591</v>
      </c>
      <c r="Y44" s="131">
        <v>0.19596959666684058</v>
      </c>
      <c r="Z44" s="131"/>
      <c r="AA44" s="131">
        <v>32.946887904726545</v>
      </c>
      <c r="AB44" s="131">
        <v>2.2124870569111765</v>
      </c>
      <c r="AC44" s="131">
        <v>32.535696191619486</v>
      </c>
      <c r="AD44" s="131">
        <v>84.244978622560552</v>
      </c>
      <c r="AE44" s="131">
        <v>1.6933321341394814</v>
      </c>
      <c r="AF44" s="131">
        <v>69.388403287396685</v>
      </c>
      <c r="AG44" s="131">
        <v>121.09768571833776</v>
      </c>
      <c r="AH44" s="131">
        <v>3.9081159584450027E-2</v>
      </c>
      <c r="AI44" s="131">
        <v>2.9535280006355342</v>
      </c>
      <c r="AJ44" s="131">
        <v>16.611856562346837</v>
      </c>
    </row>
    <row r="45" spans="1:36" s="13" customFormat="1" x14ac:dyDescent="0.15">
      <c r="B45" s="13">
        <v>6</v>
      </c>
      <c r="C45" s="129">
        <f t="shared" si="1"/>
        <v>41563</v>
      </c>
      <c r="D45" s="130">
        <f t="shared" si="0"/>
        <v>18</v>
      </c>
      <c r="F45" s="14">
        <v>500</v>
      </c>
      <c r="H45" s="131">
        <v>5.412698412698413</v>
      </c>
      <c r="I45" s="131">
        <v>12.941411734231767</v>
      </c>
      <c r="J45" s="131">
        <v>5.5195789363242156</v>
      </c>
      <c r="K45" s="131">
        <v>1.4992528041159989</v>
      </c>
      <c r="L45" s="131">
        <v>0.12944497139163902</v>
      </c>
      <c r="M45" s="131">
        <v>1.2643076025063669</v>
      </c>
      <c r="N45" s="131">
        <v>30.831694563413762</v>
      </c>
      <c r="O45" s="131">
        <v>9.5123749099719698E-3</v>
      </c>
      <c r="P45" s="131">
        <v>1.0063715426785658E-2</v>
      </c>
      <c r="Q45" s="131">
        <v>0.11899539172609241</v>
      </c>
      <c r="R45" s="131">
        <v>7.9619820860005935E-2</v>
      </c>
      <c r="S45" s="131">
        <v>0.33091110823059888</v>
      </c>
      <c r="T45" s="131">
        <v>4.8398305273129591E-2</v>
      </c>
      <c r="U45" s="131"/>
      <c r="V45" s="131">
        <v>0.70047958751952899</v>
      </c>
      <c r="W45" s="131">
        <v>0.1067305058736434</v>
      </c>
      <c r="X45" s="131">
        <v>4.1633085232150071</v>
      </c>
      <c r="Y45" s="131">
        <v>8.7580823897914495E-2</v>
      </c>
      <c r="Z45" s="131"/>
      <c r="AA45" s="131">
        <v>36.97546209780505</v>
      </c>
      <c r="AB45" s="131">
        <v>1.9718539208327077</v>
      </c>
      <c r="AC45" s="131">
        <v>45.996491136035132</v>
      </c>
      <c r="AD45" s="131">
        <v>76.917430194294852</v>
      </c>
      <c r="AE45" s="131">
        <v>1.6180621423954877</v>
      </c>
      <c r="AF45" s="131">
        <v>86.561869297068384</v>
      </c>
      <c r="AG45" s="131">
        <v>117.48280835532809</v>
      </c>
      <c r="AH45" s="131">
        <v>3.8148783993413003E-2</v>
      </c>
      <c r="AI45" s="131">
        <v>2.3446374956366056</v>
      </c>
      <c r="AJ45" s="131">
        <v>10.070558913404499</v>
      </c>
    </row>
    <row r="46" spans="1:36" s="13" customFormat="1" x14ac:dyDescent="0.15">
      <c r="B46" s="13">
        <v>7</v>
      </c>
      <c r="C46" s="129">
        <f t="shared" si="1"/>
        <v>41581</v>
      </c>
      <c r="D46" s="130">
        <f t="shared" si="0"/>
        <v>18</v>
      </c>
      <c r="F46" s="14">
        <v>500</v>
      </c>
      <c r="H46" s="131">
        <v>2.8031746031746025</v>
      </c>
      <c r="I46" s="132"/>
      <c r="J46" s="132"/>
      <c r="K46" s="132"/>
      <c r="L46" s="132">
        <v>999</v>
      </c>
      <c r="M46" s="132">
        <v>999</v>
      </c>
      <c r="N46" s="132">
        <v>999</v>
      </c>
      <c r="O46" s="132">
        <v>999</v>
      </c>
      <c r="P46" s="132">
        <v>999</v>
      </c>
      <c r="Q46" s="132">
        <v>999</v>
      </c>
      <c r="R46" s="132">
        <v>999</v>
      </c>
      <c r="S46" s="132">
        <v>999</v>
      </c>
      <c r="T46" s="132">
        <v>999</v>
      </c>
      <c r="U46" s="132"/>
      <c r="V46" s="132">
        <v>999</v>
      </c>
      <c r="W46" s="132">
        <v>999</v>
      </c>
      <c r="X46" s="132">
        <v>999</v>
      </c>
      <c r="Y46" s="132">
        <v>999</v>
      </c>
      <c r="Z46" s="132"/>
      <c r="AA46" s="132">
        <v>999</v>
      </c>
      <c r="AB46" s="132">
        <v>999</v>
      </c>
      <c r="AC46" s="132">
        <v>999</v>
      </c>
      <c r="AD46" s="132">
        <v>999</v>
      </c>
      <c r="AE46" s="132">
        <v>999</v>
      </c>
      <c r="AF46" s="132">
        <v>999</v>
      </c>
      <c r="AG46" s="132">
        <v>999</v>
      </c>
      <c r="AH46" s="132">
        <v>999</v>
      </c>
      <c r="AI46" s="132">
        <v>999</v>
      </c>
      <c r="AJ46" s="132">
        <v>999</v>
      </c>
    </row>
    <row r="47" spans="1:36" s="13" customFormat="1" x14ac:dyDescent="0.15">
      <c r="B47" s="13">
        <v>8</v>
      </c>
      <c r="C47" s="129">
        <f t="shared" si="1"/>
        <v>41599</v>
      </c>
      <c r="D47" s="130">
        <f t="shared" si="0"/>
        <v>18</v>
      </c>
      <c r="F47" s="14">
        <v>500</v>
      </c>
      <c r="H47" s="131">
        <v>8.3904761904761909</v>
      </c>
      <c r="I47" s="131">
        <v>12.526361215914124</v>
      </c>
      <c r="J47" s="131">
        <v>3.8605791796505091</v>
      </c>
      <c r="K47" s="131">
        <v>1.0674236344162433</v>
      </c>
      <c r="L47" s="131">
        <v>0.23794155752458987</v>
      </c>
      <c r="M47" s="131">
        <v>2.1720626124944182</v>
      </c>
      <c r="N47" s="131">
        <v>37.677849747697955</v>
      </c>
      <c r="O47" s="131">
        <v>2.5671006053899839E-2</v>
      </c>
      <c r="P47" s="131">
        <v>2.099132377478621E-2</v>
      </c>
      <c r="Q47" s="131">
        <v>0.25016832361267349</v>
      </c>
      <c r="R47" s="131">
        <v>7.7870787399152763E-2</v>
      </c>
      <c r="S47" s="131">
        <v>0.49665902165970544</v>
      </c>
      <c r="T47" s="131">
        <v>8.513101981321132E-2</v>
      </c>
      <c r="U47" s="131"/>
      <c r="V47" s="131">
        <v>1.0510213553543184</v>
      </c>
      <c r="W47" s="131">
        <v>0.27352331198967839</v>
      </c>
      <c r="X47" s="131">
        <v>7.87842199324579</v>
      </c>
      <c r="Y47" s="131">
        <v>0.24955537164186156</v>
      </c>
      <c r="Z47" s="131"/>
      <c r="AA47" s="131">
        <v>35.789603474040355</v>
      </c>
      <c r="AB47" s="131">
        <v>3.2599259658247703</v>
      </c>
      <c r="AC47" s="131">
        <v>32.171493163754242</v>
      </c>
      <c r="AD47" s="131">
        <v>93.897197422339147</v>
      </c>
      <c r="AE47" s="131">
        <v>2.9742694690573734</v>
      </c>
      <c r="AF47" s="131">
        <v>74.195292072676736</v>
      </c>
      <c r="AG47" s="131">
        <v>135.92099633126165</v>
      </c>
      <c r="AH47" s="131">
        <v>5.1663739062064236E-2</v>
      </c>
      <c r="AI47" s="131">
        <v>3.2446844457800013</v>
      </c>
      <c r="AJ47" s="131">
        <v>13.690991668200557</v>
      </c>
    </row>
    <row r="48" spans="1:36" s="13" customFormat="1" x14ac:dyDescent="0.15">
      <c r="B48" s="13">
        <v>9</v>
      </c>
      <c r="C48" s="129">
        <f t="shared" si="1"/>
        <v>41617</v>
      </c>
      <c r="D48" s="130">
        <f t="shared" si="0"/>
        <v>18</v>
      </c>
      <c r="F48" s="14">
        <v>500</v>
      </c>
      <c r="H48" s="131">
        <v>4.9055555555555559</v>
      </c>
      <c r="I48" s="131">
        <v>12.609989090192386</v>
      </c>
      <c r="J48" s="131">
        <v>5.580839699950964</v>
      </c>
      <c r="K48" s="131">
        <v>1.4509177683959067</v>
      </c>
      <c r="L48" s="131">
        <v>0.39105825887484252</v>
      </c>
      <c r="M48" s="131">
        <v>0.49585709377057413</v>
      </c>
      <c r="N48" s="131">
        <v>37.308146968278663</v>
      </c>
      <c r="O48" s="131">
        <v>1.435636387328515E-2</v>
      </c>
      <c r="P48" s="131">
        <v>6.7859093175672118E-3</v>
      </c>
      <c r="Q48" s="131">
        <v>0.15213166517047105</v>
      </c>
      <c r="R48" s="131">
        <v>7.9582988615291242E-2</v>
      </c>
      <c r="S48" s="131">
        <v>0.41869551042175751</v>
      </c>
      <c r="T48" s="131">
        <v>6.1883469898972039E-2</v>
      </c>
      <c r="U48" s="131"/>
      <c r="V48" s="131">
        <v>0.61859002036888211</v>
      </c>
      <c r="W48" s="131">
        <v>-9.9079917312848639E-2</v>
      </c>
      <c r="X48" s="131">
        <v>4.551450215513448</v>
      </c>
      <c r="Y48" s="131">
        <v>0.23979475179617082</v>
      </c>
      <c r="Z48" s="131"/>
      <c r="AA48" s="131">
        <v>36.028540257692534</v>
      </c>
      <c r="AB48" s="131">
        <v>-2.0197491637953293</v>
      </c>
      <c r="AC48" s="131">
        <v>46.506997499591364</v>
      </c>
      <c r="AD48" s="131">
        <v>92.781544597103121</v>
      </c>
      <c r="AE48" s="131">
        <v>4.8882282359355314</v>
      </c>
      <c r="AF48" s="131">
        <v>85.404016829424094</v>
      </c>
      <c r="AG48" s="131">
        <v>131.67856392693585</v>
      </c>
      <c r="AH48" s="131">
        <v>-3.2394148274230275E-2</v>
      </c>
      <c r="AI48" s="131">
        <v>2.2595146551697556</v>
      </c>
      <c r="AJ48" s="131">
        <v>10.139550468682017</v>
      </c>
    </row>
    <row r="49" spans="1:36" s="13" customFormat="1" x14ac:dyDescent="0.15">
      <c r="B49" s="13">
        <v>10</v>
      </c>
      <c r="C49" s="129">
        <f t="shared" si="1"/>
        <v>41635</v>
      </c>
      <c r="D49" s="130">
        <f t="shared" si="0"/>
        <v>18</v>
      </c>
      <c r="F49" s="14">
        <v>500</v>
      </c>
      <c r="H49" s="131">
        <v>22.641269841269843</v>
      </c>
      <c r="I49" s="131">
        <v>10.72134810719335</v>
      </c>
      <c r="J49" s="131">
        <v>4.4384539858299927</v>
      </c>
      <c r="K49" s="131">
        <v>0.73291874220537245</v>
      </c>
      <c r="L49" s="131">
        <v>0.26188627959665306</v>
      </c>
      <c r="M49" s="131">
        <v>1.562053661656069</v>
      </c>
      <c r="N49" s="131">
        <v>39.22565334629099</v>
      </c>
      <c r="O49" s="131">
        <v>1.3957920176974992E-2</v>
      </c>
      <c r="P49" s="131">
        <v>7.7229988740523253E-3</v>
      </c>
      <c r="Q49" s="131">
        <v>0.16058271290532003</v>
      </c>
      <c r="R49" s="131">
        <v>2.8750789136687677E-2</v>
      </c>
      <c r="S49" s="131">
        <v>0.22981547886085157</v>
      </c>
      <c r="T49" s="131">
        <v>9.4882941203212154E-2</v>
      </c>
      <c r="U49" s="131"/>
      <c r="V49" s="131">
        <v>2.4274493555715231</v>
      </c>
      <c r="W49" s="131">
        <v>0.36211681823436931</v>
      </c>
      <c r="X49" s="131">
        <v>22.128847078786166</v>
      </c>
      <c r="Y49" s="131">
        <v>0.74117974050925783</v>
      </c>
      <c r="Z49" s="131"/>
      <c r="AA49" s="131">
        <v>30.632423163409573</v>
      </c>
      <c r="AB49" s="131">
        <v>1.5993662050452375</v>
      </c>
      <c r="AC49" s="131">
        <v>36.987116548583273</v>
      </c>
      <c r="AD49" s="131">
        <v>97.73677551623166</v>
      </c>
      <c r="AE49" s="131">
        <v>3.273578494958163</v>
      </c>
      <c r="AF49" s="131">
        <v>72.492484411996244</v>
      </c>
      <c r="AG49" s="131">
        <v>133.24214337964466</v>
      </c>
      <c r="AH49" s="131">
        <v>2.4351214996887319E-2</v>
      </c>
      <c r="AI49" s="131">
        <v>2.4155591432110914</v>
      </c>
      <c r="AJ49" s="131">
        <v>17.066338651341631</v>
      </c>
    </row>
    <row r="50" spans="1:36" s="13" customFormat="1" x14ac:dyDescent="0.15">
      <c r="B50" s="13">
        <v>11</v>
      </c>
      <c r="C50" s="129">
        <f t="shared" si="1"/>
        <v>41653</v>
      </c>
      <c r="D50" s="130">
        <f t="shared" si="0"/>
        <v>18</v>
      </c>
      <c r="F50" s="14">
        <v>500</v>
      </c>
      <c r="H50" s="131">
        <v>34.248888888888892</v>
      </c>
      <c r="I50" s="131">
        <v>10.249496732010448</v>
      </c>
      <c r="J50" s="131">
        <v>5.3384877567351268</v>
      </c>
      <c r="K50" s="131">
        <v>0.85347740322189625</v>
      </c>
      <c r="L50" s="131">
        <v>0.52432967923723506</v>
      </c>
      <c r="M50" s="131">
        <v>4.0778205910426824</v>
      </c>
      <c r="N50" s="131">
        <v>35.006154459779971</v>
      </c>
      <c r="O50" s="131">
        <v>2.9369376726841069E-2</v>
      </c>
      <c r="P50" s="131">
        <v>1.3069406370270712E-2</v>
      </c>
      <c r="Q50" s="131">
        <v>0.30663423074868118</v>
      </c>
      <c r="R50" s="131">
        <v>2.6348289494730386E-2</v>
      </c>
      <c r="S50" s="131">
        <v>0.38092541488406051</v>
      </c>
      <c r="T50" s="131">
        <v>0.16583948029701787</v>
      </c>
      <c r="U50" s="131"/>
      <c r="V50" s="131">
        <v>3.5103387474165562</v>
      </c>
      <c r="W50" s="131">
        <v>1.8778910353625191</v>
      </c>
      <c r="X50" s="131">
        <v>29.748576001440377</v>
      </c>
      <c r="Y50" s="131">
        <v>2.2447136156678522</v>
      </c>
      <c r="Z50" s="131"/>
      <c r="AA50" s="131">
        <v>29.284276377172709</v>
      </c>
      <c r="AB50" s="131">
        <v>5.4830714113232117</v>
      </c>
      <c r="AC50" s="131">
        <v>44.487397972792728</v>
      </c>
      <c r="AD50" s="131">
        <v>86.85997405040338</v>
      </c>
      <c r="AE50" s="131">
        <v>6.5541209904654378</v>
      </c>
      <c r="AF50" s="131">
        <v>85.808866751754081</v>
      </c>
      <c r="AG50" s="131">
        <v>128.18144282936473</v>
      </c>
      <c r="AH50" s="131">
        <v>9.393662094109638E-2</v>
      </c>
      <c r="AI50" s="131">
        <v>1.9199251171981258</v>
      </c>
      <c r="AJ50" s="131">
        <v>14.010618373966039</v>
      </c>
    </row>
    <row r="51" spans="1:36" s="13" customFormat="1" x14ac:dyDescent="0.15">
      <c r="B51" s="13">
        <v>12</v>
      </c>
      <c r="C51" s="129">
        <f t="shared" si="1"/>
        <v>41671</v>
      </c>
      <c r="D51" s="130">
        <f t="shared" si="0"/>
        <v>18</v>
      </c>
      <c r="F51" s="14">
        <v>500</v>
      </c>
      <c r="H51" s="131">
        <v>17.762222222222224</v>
      </c>
      <c r="I51" s="131">
        <v>11.575385611219328</v>
      </c>
      <c r="J51" s="131">
        <v>5.8575752560957106</v>
      </c>
      <c r="K51" s="131">
        <v>1.1459160515120166</v>
      </c>
      <c r="L51" s="131">
        <v>0.51358849248390392</v>
      </c>
      <c r="M51" s="131">
        <v>3.667725634658821</v>
      </c>
      <c r="N51" s="131">
        <v>31.776128831515656</v>
      </c>
      <c r="O51" s="131">
        <v>2.7295746003993277E-2</v>
      </c>
      <c r="P51" s="131">
        <v>1.4512257573580184E-2</v>
      </c>
      <c r="Q51" s="131">
        <v>0.31156613109179671</v>
      </c>
      <c r="R51" s="131">
        <v>3.0332757204787151E-2</v>
      </c>
      <c r="S51" s="131">
        <v>0.43401208279816966</v>
      </c>
      <c r="T51" s="131">
        <v>0.1500994855903092</v>
      </c>
      <c r="U51" s="131"/>
      <c r="V51" s="131">
        <v>2.0560457153439136</v>
      </c>
      <c r="W51" s="131">
        <v>0.81475440810551525</v>
      </c>
      <c r="X51" s="131">
        <v>13.996335630005154</v>
      </c>
      <c r="Y51" s="131">
        <v>1.1403091167844013</v>
      </c>
      <c r="Z51" s="131"/>
      <c r="AA51" s="131">
        <v>33.072530317769512</v>
      </c>
      <c r="AB51" s="131">
        <v>4.5870071768732865</v>
      </c>
      <c r="AC51" s="131">
        <v>48.813127134130923</v>
      </c>
      <c r="AD51" s="131">
        <v>78.798336463184256</v>
      </c>
      <c r="AE51" s="131">
        <v>6.419856156048799</v>
      </c>
      <c r="AF51" s="131">
        <v>92.892520784822509</v>
      </c>
      <c r="AG51" s="131">
        <v>122.87773011387584</v>
      </c>
      <c r="AH51" s="131">
        <v>8.6624970061429926E-2</v>
      </c>
      <c r="AI51" s="131">
        <v>1.976139461319486</v>
      </c>
      <c r="AJ51" s="131">
        <v>11.784996404058951</v>
      </c>
    </row>
    <row r="52" spans="1:36" s="13" customFormat="1" x14ac:dyDescent="0.15">
      <c r="B52" s="13">
        <v>13</v>
      </c>
      <c r="C52" s="129">
        <f t="shared" si="1"/>
        <v>41689</v>
      </c>
      <c r="D52" s="130">
        <f t="shared" si="0"/>
        <v>18</v>
      </c>
      <c r="F52" s="14">
        <v>500</v>
      </c>
      <c r="H52" s="131">
        <v>26.859999999999996</v>
      </c>
      <c r="I52" s="131">
        <v>10.873634042763522</v>
      </c>
      <c r="J52" s="131">
        <v>5.8668030448209425</v>
      </c>
      <c r="K52" s="131">
        <v>1.0210370452304121</v>
      </c>
      <c r="L52" s="131">
        <v>0.51816342417290595</v>
      </c>
      <c r="M52" s="131">
        <v>4.0026264379190222</v>
      </c>
      <c r="N52" s="131">
        <v>31.466403399287078</v>
      </c>
      <c r="O52" s="131">
        <v>2.8195240771162276E-2</v>
      </c>
      <c r="P52" s="131">
        <v>8.7422372398807766E-3</v>
      </c>
      <c r="Q52" s="131">
        <v>0.31566599834209685</v>
      </c>
      <c r="R52" s="131">
        <v>4.4084168512906363E-2</v>
      </c>
      <c r="S52" s="131">
        <v>0.35487519668648609</v>
      </c>
      <c r="T52" s="131">
        <v>0.16648479790775922</v>
      </c>
      <c r="U52" s="131"/>
      <c r="V52" s="131">
        <v>2.9206581038862813</v>
      </c>
      <c r="W52" s="131">
        <v>1.4378743723649468</v>
      </c>
      <c r="X52" s="131">
        <v>20.955716512955213</v>
      </c>
      <c r="Y52" s="131">
        <v>1.7397336966605315</v>
      </c>
      <c r="Z52" s="131"/>
      <c r="AA52" s="131">
        <v>31.067525836467208</v>
      </c>
      <c r="AB52" s="131">
        <v>5.3532180653944419</v>
      </c>
      <c r="AC52" s="131">
        <v>48.890025373507854</v>
      </c>
      <c r="AD52" s="131">
        <v>78.01830421800156</v>
      </c>
      <c r="AE52" s="131">
        <v>6.477042802161324</v>
      </c>
      <c r="AF52" s="131">
        <v>91.787812077530816</v>
      </c>
      <c r="AG52" s="131">
        <v>120.91609092202452</v>
      </c>
      <c r="AH52" s="131">
        <v>0.10210550448955814</v>
      </c>
      <c r="AI52" s="131">
        <v>1.8534172631485348</v>
      </c>
      <c r="AJ52" s="131">
        <v>12.424530963380811</v>
      </c>
    </row>
    <row r="53" spans="1:36" s="13" customFormat="1" x14ac:dyDescent="0.15">
      <c r="B53" s="13">
        <v>14</v>
      </c>
      <c r="C53" s="129">
        <f t="shared" si="1"/>
        <v>41707</v>
      </c>
      <c r="D53" s="130">
        <f t="shared" si="0"/>
        <v>18</v>
      </c>
      <c r="F53" s="14">
        <v>500</v>
      </c>
      <c r="H53" s="131">
        <v>242.89444444444442</v>
      </c>
      <c r="I53" s="131">
        <v>10.660811065894398</v>
      </c>
      <c r="J53" s="131">
        <v>5.1945969653393647</v>
      </c>
      <c r="K53" s="131">
        <v>0.90350295797324098</v>
      </c>
      <c r="L53" s="131">
        <v>0.41825994146417395</v>
      </c>
      <c r="M53" s="131">
        <v>4.7676851928698154</v>
      </c>
      <c r="N53" s="131">
        <v>31.405687467367557</v>
      </c>
      <c r="O53" s="131">
        <v>2.5426249916254688E-2</v>
      </c>
      <c r="P53" s="131">
        <v>9.43227861187927E-3</v>
      </c>
      <c r="Q53" s="131">
        <v>0.26352845773148947</v>
      </c>
      <c r="R53" s="131">
        <v>3.1316092515369563E-2</v>
      </c>
      <c r="S53" s="131">
        <v>0.34129277441766526</v>
      </c>
      <c r="T53" s="131">
        <v>0.13664798265710607</v>
      </c>
      <c r="U53" s="131"/>
      <c r="V53" s="131">
        <v>25.894517811776055</v>
      </c>
      <c r="W53" s="131">
        <v>19.454307146250475</v>
      </c>
      <c r="X53" s="131">
        <v>189.43676254311097</v>
      </c>
      <c r="Y53" s="131">
        <v>12.699127014413298</v>
      </c>
      <c r="Z53" s="131"/>
      <c r="AA53" s="131">
        <v>30.459460188269713</v>
      </c>
      <c r="AB53" s="131">
        <v>8.0093668633496176</v>
      </c>
      <c r="AC53" s="131">
        <v>43.288308044494705</v>
      </c>
      <c r="AD53" s="131">
        <v>77.991393741588666</v>
      </c>
      <c r="AE53" s="131">
        <v>5.2282492683021742</v>
      </c>
      <c r="AF53" s="131">
        <v>86.98538436441622</v>
      </c>
      <c r="AG53" s="131">
        <v>121.68847006151017</v>
      </c>
      <c r="AH53" s="131">
        <v>0.15282071671906472</v>
      </c>
      <c r="AI53" s="131">
        <v>2.0522883944660228</v>
      </c>
      <c r="AJ53" s="131">
        <v>13.765990249894116</v>
      </c>
    </row>
    <row r="54" spans="1:36" s="13" customFormat="1" x14ac:dyDescent="0.15">
      <c r="B54" s="13">
        <v>15</v>
      </c>
      <c r="C54" s="129">
        <f t="shared" si="1"/>
        <v>41725</v>
      </c>
      <c r="D54" s="130">
        <f t="shared" si="0"/>
        <v>18</v>
      </c>
      <c r="F54" s="14">
        <v>500</v>
      </c>
      <c r="H54" s="131">
        <v>99.98888888888888</v>
      </c>
      <c r="I54" s="131">
        <v>12.760608807120366</v>
      </c>
      <c r="J54" s="131">
        <v>4.9507582559187462</v>
      </c>
      <c r="K54" s="131">
        <v>1.2664571501211799</v>
      </c>
      <c r="L54" s="131">
        <v>0.29581098883499829</v>
      </c>
      <c r="M54" s="131">
        <v>3.9341737867084086</v>
      </c>
      <c r="N54" s="131">
        <v>29.657727203715108</v>
      </c>
      <c r="O54" s="131">
        <v>1.8009565534308384E-2</v>
      </c>
      <c r="P54" s="131">
        <v>8.9951205814196127E-3</v>
      </c>
      <c r="Q54" s="131">
        <v>0.19703328878552615</v>
      </c>
      <c r="R54" s="131">
        <v>4.7528538734598787E-2</v>
      </c>
      <c r="S54" s="131">
        <v>0.42276084457965279</v>
      </c>
      <c r="T54" s="131">
        <v>9.5632564765499709E-2</v>
      </c>
      <c r="U54" s="131"/>
      <c r="V54" s="131">
        <v>12.759190961697351</v>
      </c>
      <c r="W54" s="131">
        <v>7.0132211583545434</v>
      </c>
      <c r="X54" s="131">
        <v>73.766357100546983</v>
      </c>
      <c r="Y54" s="131">
        <v>3.6972265118418743</v>
      </c>
      <c r="Z54" s="131"/>
      <c r="AA54" s="131">
        <v>36.458882306058193</v>
      </c>
      <c r="AB54" s="131">
        <v>7.0140004917425154</v>
      </c>
      <c r="AC54" s="131">
        <v>41.256318799322884</v>
      </c>
      <c r="AD54" s="131">
        <v>73.774554273244021</v>
      </c>
      <c r="AE54" s="131">
        <v>3.6976373604374784</v>
      </c>
      <c r="AF54" s="131">
        <v>88.426838957561074</v>
      </c>
      <c r="AG54" s="131">
        <v>120.94507443148221</v>
      </c>
      <c r="AH54" s="131">
        <v>0.14147832995508977</v>
      </c>
      <c r="AI54" s="131">
        <v>2.5775059389871768</v>
      </c>
      <c r="AJ54" s="131">
        <v>11.755136713639258</v>
      </c>
    </row>
    <row r="55" spans="1:36" s="13" customFormat="1" x14ac:dyDescent="0.15">
      <c r="B55" s="13">
        <v>16</v>
      </c>
      <c r="C55" s="129">
        <f t="shared" si="1"/>
        <v>41743</v>
      </c>
      <c r="D55" s="130">
        <f t="shared" si="0"/>
        <v>18</v>
      </c>
      <c r="F55" s="14">
        <v>500</v>
      </c>
      <c r="H55" s="131">
        <v>24.1</v>
      </c>
      <c r="I55" s="131">
        <v>10.912177394181079</v>
      </c>
      <c r="J55" s="131">
        <v>5.5821692687749334</v>
      </c>
      <c r="K55" s="131">
        <v>1.0639512363990857</v>
      </c>
      <c r="L55" s="131">
        <v>0.32146690332171762</v>
      </c>
      <c r="M55" s="131">
        <v>4.4335103180602085</v>
      </c>
      <c r="N55" s="131">
        <v>30.330623647094878</v>
      </c>
      <c r="O55" s="131">
        <v>1.8573545161289805E-2</v>
      </c>
      <c r="P55" s="131">
        <v>9.9943065252912043E-3</v>
      </c>
      <c r="Q55" s="131">
        <v>0.20245756848477425</v>
      </c>
      <c r="R55" s="131">
        <v>2.7102709459210672E-2</v>
      </c>
      <c r="S55" s="131">
        <v>0.32633477751149192</v>
      </c>
      <c r="T55" s="131">
        <v>9.544491970865307E-2</v>
      </c>
      <c r="U55" s="131"/>
      <c r="V55" s="131">
        <v>2.6298347519976399</v>
      </c>
      <c r="W55" s="131">
        <v>1.9284396854320422</v>
      </c>
      <c r="X55" s="131">
        <v>18.177358842748998</v>
      </c>
      <c r="Y55" s="131">
        <v>0.96841904625667441</v>
      </c>
      <c r="Z55" s="131"/>
      <c r="AA55" s="131">
        <v>31.177649697660225</v>
      </c>
      <c r="AB55" s="131">
        <v>8.0018244208798421</v>
      </c>
      <c r="AC55" s="131">
        <v>46.518077239791104</v>
      </c>
      <c r="AD55" s="131">
        <v>75.42472548858504</v>
      </c>
      <c r="AE55" s="131">
        <v>4.0183362915214698</v>
      </c>
      <c r="AF55" s="131">
        <v>89.715887649852633</v>
      </c>
      <c r="AG55" s="131">
        <v>118.62253589864657</v>
      </c>
      <c r="AH55" s="131">
        <v>0.15787232554910108</v>
      </c>
      <c r="AI55" s="131">
        <v>1.9548273921431754</v>
      </c>
      <c r="AJ55" s="131">
        <v>11.965655183250588</v>
      </c>
    </row>
    <row r="56" spans="1:36" s="13" customFormat="1" x14ac:dyDescent="0.15">
      <c r="B56" s="13">
        <v>17</v>
      </c>
      <c r="C56" s="129">
        <f t="shared" si="1"/>
        <v>41761</v>
      </c>
      <c r="D56" s="130">
        <f t="shared" si="0"/>
        <v>18</v>
      </c>
      <c r="F56" s="14">
        <v>500</v>
      </c>
      <c r="H56" s="131">
        <v>20.175555555555558</v>
      </c>
      <c r="I56" s="131">
        <v>18.322056844558183</v>
      </c>
      <c r="J56" s="131">
        <v>6.1060114933005316</v>
      </c>
      <c r="K56" s="131">
        <v>2.3094650812282946</v>
      </c>
      <c r="L56" s="131">
        <v>0.21368970525894881</v>
      </c>
      <c r="M56" s="131">
        <v>2.5815023851079482</v>
      </c>
      <c r="N56" s="131">
        <v>23.336008127648476</v>
      </c>
      <c r="O56" s="131">
        <v>1.3259722481463603E-2</v>
      </c>
      <c r="P56" s="131">
        <v>5.6325920777392877E-3</v>
      </c>
      <c r="Q56" s="131">
        <v>0.15084052243464802</v>
      </c>
      <c r="R56" s="131">
        <v>8.9025066641831269E-2</v>
      </c>
      <c r="S56" s="131">
        <v>0.45315068951585813</v>
      </c>
      <c r="T56" s="131">
        <v>5.6634270746002094E-2</v>
      </c>
      <c r="U56" s="131"/>
      <c r="V56" s="131">
        <v>3.6965767575943058</v>
      </c>
      <c r="W56" s="131">
        <v>0.89612567157108047</v>
      </c>
      <c r="X56" s="131">
        <v>11.716531854105419</v>
      </c>
      <c r="Y56" s="131">
        <v>0.53891356501277687</v>
      </c>
      <c r="Z56" s="131"/>
      <c r="AA56" s="131">
        <v>52.348733841594814</v>
      </c>
      <c r="AB56" s="131">
        <v>4.4416406234936243</v>
      </c>
      <c r="AC56" s="131">
        <v>50.883429110837767</v>
      </c>
      <c r="AD56" s="131">
        <v>58.072908187547498</v>
      </c>
      <c r="AE56" s="131">
        <v>2.6711213157368601</v>
      </c>
      <c r="AF56" s="131">
        <v>110.34492489166306</v>
      </c>
      <c r="AG56" s="131">
        <v>117.5344039683728</v>
      </c>
      <c r="AH56" s="131">
        <v>0.11381527923150422</v>
      </c>
      <c r="AI56" s="131">
        <v>3.0006587548452868</v>
      </c>
      <c r="AJ56" s="131">
        <v>9.2557073752979804</v>
      </c>
    </row>
    <row r="57" spans="1:36" s="13" customFormat="1" x14ac:dyDescent="0.15">
      <c r="B57" s="13">
        <v>18</v>
      </c>
      <c r="C57" s="129">
        <f t="shared" si="1"/>
        <v>41779</v>
      </c>
      <c r="D57" s="130">
        <f t="shared" si="0"/>
        <v>18</v>
      </c>
      <c r="F57" s="14">
        <v>500</v>
      </c>
      <c r="H57" s="131">
        <v>6.5796296296296299</v>
      </c>
      <c r="I57" s="131">
        <v>18.644675581283085</v>
      </c>
      <c r="J57" s="131">
        <v>4.1632410461330274</v>
      </c>
      <c r="K57" s="131">
        <v>2.3019429381493843</v>
      </c>
      <c r="L57" s="131">
        <v>0.19615895364238237</v>
      </c>
      <c r="M57" s="131">
        <v>2.635728367714778</v>
      </c>
      <c r="N57" s="131">
        <v>23.316481047867423</v>
      </c>
      <c r="O57" s="131">
        <v>1.143466996037933E-2</v>
      </c>
      <c r="P57" s="131">
        <v>7.3577658306160591E-3</v>
      </c>
      <c r="Q57" s="131">
        <v>0.13174261439050575</v>
      </c>
      <c r="R57" s="131">
        <v>0.12917479462327533</v>
      </c>
      <c r="S57" s="131">
        <v>0.40564674794531697</v>
      </c>
      <c r="T57" s="131">
        <v>7.140229079534606E-2</v>
      </c>
      <c r="U57" s="131"/>
      <c r="V57" s="131">
        <v>1.2267505988944223</v>
      </c>
      <c r="W57" s="131">
        <v>0.31027397526462541</v>
      </c>
      <c r="X57" s="131">
        <v>3.8192120732373738</v>
      </c>
      <c r="Y57" s="131">
        <v>0.16133165793782048</v>
      </c>
      <c r="Z57" s="131"/>
      <c r="AA57" s="131">
        <v>53.270501660808819</v>
      </c>
      <c r="AB57" s="131">
        <v>4.7156753910187925</v>
      </c>
      <c r="AC57" s="131">
        <v>34.693675384441896</v>
      </c>
      <c r="AD57" s="131">
        <v>58.046003927615587</v>
      </c>
      <c r="AE57" s="131">
        <v>2.4519869205297797</v>
      </c>
      <c r="AF57" s="131">
        <v>95.131839356799276</v>
      </c>
      <c r="AG57" s="131">
        <v>118.48416789997297</v>
      </c>
      <c r="AH57" s="131">
        <v>0.12089331941831442</v>
      </c>
      <c r="AI57" s="131">
        <v>4.4784040546009098</v>
      </c>
      <c r="AJ57" s="131">
        <v>9.449461648681984</v>
      </c>
    </row>
    <row r="58" spans="1:36" s="19" customFormat="1" ht="15" customHeight="1" x14ac:dyDescent="0.15">
      <c r="B58" s="19">
        <v>19</v>
      </c>
      <c r="C58" s="133">
        <f t="shared" si="1"/>
        <v>41797</v>
      </c>
      <c r="D58" s="134">
        <f t="shared" si="0"/>
        <v>18</v>
      </c>
      <c r="F58" s="135">
        <v>500</v>
      </c>
    </row>
    <row r="59" spans="1:36" s="19" customFormat="1" x14ac:dyDescent="0.15">
      <c r="B59" s="19">
        <v>20</v>
      </c>
      <c r="C59" s="133">
        <f t="shared" si="1"/>
        <v>41815</v>
      </c>
      <c r="D59" s="134">
        <f t="shared" si="0"/>
        <v>18</v>
      </c>
      <c r="F59" s="135">
        <v>500</v>
      </c>
    </row>
    <row r="60" spans="1:36" s="19" customFormat="1" x14ac:dyDescent="0.15">
      <c r="B60" s="19">
        <v>21</v>
      </c>
      <c r="C60" s="133">
        <f t="shared" si="1"/>
        <v>41833</v>
      </c>
      <c r="D60" s="134">
        <f t="shared" si="0"/>
        <v>18</v>
      </c>
      <c r="F60" s="135">
        <v>500</v>
      </c>
    </row>
    <row r="61" spans="1:36" s="19" customFormat="1" x14ac:dyDescent="0.15">
      <c r="C61" s="133">
        <f t="shared" si="1"/>
        <v>41851</v>
      </c>
      <c r="D61" s="136"/>
    </row>
    <row r="62" spans="1:36" x14ac:dyDescent="0.15">
      <c r="A62" s="126" t="s">
        <v>236</v>
      </c>
      <c r="B62" s="126"/>
      <c r="C62" s="126"/>
      <c r="D62" s="127"/>
      <c r="E62" s="127"/>
      <c r="F62" s="128" t="s">
        <v>238</v>
      </c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</row>
    <row r="63" spans="1:36" ht="12.6" thickBot="1" x14ac:dyDescent="0.2">
      <c r="A63" s="120"/>
      <c r="B63" s="120"/>
      <c r="C63" s="120"/>
      <c r="D63" s="121"/>
      <c r="E63" s="121"/>
      <c r="F63" s="121"/>
      <c r="G63" s="120"/>
      <c r="H63" s="122" t="s">
        <v>111</v>
      </c>
      <c r="I63" s="120" t="s">
        <v>112</v>
      </c>
      <c r="J63" s="120" t="s">
        <v>113</v>
      </c>
      <c r="K63" s="120" t="s">
        <v>114</v>
      </c>
      <c r="L63" s="120" t="s">
        <v>115</v>
      </c>
      <c r="M63" s="120" t="s">
        <v>116</v>
      </c>
      <c r="N63" s="120" t="s">
        <v>117</v>
      </c>
      <c r="O63" s="120" t="s">
        <v>118</v>
      </c>
      <c r="P63" s="120" t="s">
        <v>119</v>
      </c>
      <c r="Q63" s="120" t="s">
        <v>120</v>
      </c>
      <c r="R63" s="120" t="s">
        <v>121</v>
      </c>
      <c r="S63" s="120" t="s">
        <v>122</v>
      </c>
      <c r="T63" s="120" t="s">
        <v>123</v>
      </c>
      <c r="U63" s="120"/>
      <c r="V63" s="120" t="s">
        <v>107</v>
      </c>
      <c r="W63" s="120" t="s">
        <v>108</v>
      </c>
      <c r="X63" s="120" t="s">
        <v>109</v>
      </c>
      <c r="Y63" s="120" t="s">
        <v>110</v>
      </c>
      <c r="Z63" s="120"/>
      <c r="AA63" s="120" t="s">
        <v>124</v>
      </c>
      <c r="AB63" s="120" t="s">
        <v>125</v>
      </c>
      <c r="AC63" s="120" t="s">
        <v>126</v>
      </c>
      <c r="AD63" s="120" t="s">
        <v>127</v>
      </c>
      <c r="AE63" s="120" t="s">
        <v>128</v>
      </c>
      <c r="AF63" s="120" t="s">
        <v>129</v>
      </c>
      <c r="AG63" s="120" t="s">
        <v>130</v>
      </c>
      <c r="AH63" s="120" t="s">
        <v>131</v>
      </c>
      <c r="AI63" s="120" t="s">
        <v>132</v>
      </c>
      <c r="AJ63" s="120" t="s">
        <v>133</v>
      </c>
    </row>
    <row r="64" spans="1:36" x14ac:dyDescent="0.15">
      <c r="D64" s="123"/>
      <c r="E64" s="123"/>
      <c r="F64" s="123"/>
      <c r="H64" s="123" t="s">
        <v>136</v>
      </c>
      <c r="I64" s="119" t="s">
        <v>137</v>
      </c>
      <c r="V64" s="119" t="s">
        <v>134</v>
      </c>
      <c r="X64" s="119" t="s">
        <v>135</v>
      </c>
      <c r="AA64" s="119" t="s">
        <v>138</v>
      </c>
      <c r="AC64" s="119" t="s">
        <v>139</v>
      </c>
      <c r="AD64" s="119" t="s">
        <v>135</v>
      </c>
    </row>
    <row r="65" spans="1:36" x14ac:dyDescent="0.15">
      <c r="A65" s="119" t="s">
        <v>144</v>
      </c>
      <c r="C65" s="123" t="s">
        <v>7</v>
      </c>
      <c r="D65" s="123" t="s">
        <v>145</v>
      </c>
      <c r="E65" s="123"/>
      <c r="F65" s="123" t="s">
        <v>146</v>
      </c>
      <c r="H65" s="123" t="s">
        <v>9</v>
      </c>
      <c r="I65" s="123" t="s">
        <v>147</v>
      </c>
      <c r="J65" s="123" t="s">
        <v>148</v>
      </c>
      <c r="K65" s="123" t="s">
        <v>107</v>
      </c>
      <c r="L65" s="123" t="s">
        <v>13</v>
      </c>
      <c r="M65" s="123" t="s">
        <v>14</v>
      </c>
      <c r="N65" s="123" t="s">
        <v>15</v>
      </c>
      <c r="O65" s="123" t="s">
        <v>16</v>
      </c>
      <c r="P65" s="123" t="s">
        <v>17</v>
      </c>
      <c r="Q65" s="123" t="s">
        <v>18</v>
      </c>
      <c r="R65" s="123" t="s">
        <v>19</v>
      </c>
      <c r="S65" s="123" t="s">
        <v>149</v>
      </c>
      <c r="T65" s="123" t="s">
        <v>150</v>
      </c>
      <c r="U65" s="123"/>
      <c r="V65" s="119" t="s">
        <v>140</v>
      </c>
      <c r="W65" s="119" t="s">
        <v>141</v>
      </c>
      <c r="X65" s="119" t="s">
        <v>142</v>
      </c>
      <c r="Y65" s="119" t="s">
        <v>143</v>
      </c>
      <c r="AA65" s="119" t="s">
        <v>151</v>
      </c>
      <c r="AB65" s="119" t="s">
        <v>152</v>
      </c>
      <c r="AC65" s="119" t="s">
        <v>153</v>
      </c>
      <c r="AD65" s="119" t="s">
        <v>154</v>
      </c>
      <c r="AE65" s="119" t="s">
        <v>155</v>
      </c>
      <c r="AF65" s="119" t="s">
        <v>156</v>
      </c>
      <c r="AG65" s="119" t="s">
        <v>157</v>
      </c>
      <c r="AH65" s="119" t="s">
        <v>158</v>
      </c>
      <c r="AI65" s="119" t="s">
        <v>159</v>
      </c>
      <c r="AJ65" s="119" t="s">
        <v>160</v>
      </c>
    </row>
    <row r="66" spans="1:36" x14ac:dyDescent="0.15">
      <c r="A66" s="124"/>
      <c r="B66" s="124"/>
      <c r="C66" s="124"/>
      <c r="D66" s="125" t="s">
        <v>162</v>
      </c>
      <c r="E66" s="125"/>
      <c r="F66" s="125" t="s">
        <v>163</v>
      </c>
      <c r="G66" s="124"/>
      <c r="H66" s="124" t="s">
        <v>161</v>
      </c>
      <c r="I66" s="125" t="s">
        <v>40</v>
      </c>
      <c r="J66" s="125" t="s">
        <v>40</v>
      </c>
      <c r="K66" s="125" t="s">
        <v>40</v>
      </c>
      <c r="L66" s="125" t="s">
        <v>40</v>
      </c>
      <c r="M66" s="125" t="s">
        <v>40</v>
      </c>
      <c r="N66" s="125" t="s">
        <v>40</v>
      </c>
      <c r="O66" s="125" t="s">
        <v>40</v>
      </c>
      <c r="P66" s="125" t="s">
        <v>40</v>
      </c>
      <c r="Q66" s="125" t="s">
        <v>40</v>
      </c>
      <c r="R66" s="125" t="s">
        <v>40</v>
      </c>
      <c r="S66" s="125" t="s">
        <v>40</v>
      </c>
      <c r="T66" s="125" t="s">
        <v>40</v>
      </c>
      <c r="U66" s="125"/>
      <c r="V66" s="124" t="s">
        <v>161</v>
      </c>
      <c r="W66" s="124" t="s">
        <v>161</v>
      </c>
      <c r="X66" s="124" t="s">
        <v>161</v>
      </c>
      <c r="Y66" s="124" t="s">
        <v>161</v>
      </c>
      <c r="Z66" s="124"/>
      <c r="AA66" s="124" t="s">
        <v>40</v>
      </c>
      <c r="AB66" s="124" t="s">
        <v>40</v>
      </c>
      <c r="AC66" s="124" t="s">
        <v>40</v>
      </c>
      <c r="AD66" s="124" t="s">
        <v>40</v>
      </c>
      <c r="AE66" s="124" t="s">
        <v>40</v>
      </c>
      <c r="AF66" s="124" t="s">
        <v>40</v>
      </c>
      <c r="AG66" s="124" t="s">
        <v>40</v>
      </c>
      <c r="AH66" s="124"/>
      <c r="AI66" s="124"/>
      <c r="AJ66" s="124"/>
    </row>
    <row r="67" spans="1:36" x14ac:dyDescent="0.15">
      <c r="A67" s="126" t="s">
        <v>233</v>
      </c>
      <c r="B67" s="126"/>
      <c r="C67" s="126"/>
      <c r="D67" s="127"/>
      <c r="E67" s="127"/>
      <c r="F67" s="128" t="s">
        <v>235</v>
      </c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</row>
    <row r="68" spans="1:36" s="13" customFormat="1" x14ac:dyDescent="0.15">
      <c r="A68" s="3"/>
      <c r="B68" s="13">
        <v>1</v>
      </c>
      <c r="C68" s="129">
        <v>41473</v>
      </c>
      <c r="D68" s="130">
        <f>+C69-C68</f>
        <v>18</v>
      </c>
      <c r="E68" s="14"/>
      <c r="F68" s="14">
        <v>4810</v>
      </c>
      <c r="G68" s="14"/>
      <c r="H68" s="137">
        <v>39.053333333333327</v>
      </c>
      <c r="I68" s="137">
        <v>4.8532232686315142</v>
      </c>
      <c r="J68" s="137">
        <v>5.086392024556786</v>
      </c>
      <c r="K68" s="137">
        <v>0.41642257383452314</v>
      </c>
      <c r="L68" s="137">
        <v>1.9475235751238447</v>
      </c>
      <c r="M68" s="137">
        <v>14.431696272211967</v>
      </c>
      <c r="N68" s="137">
        <v>20.266462009447373</v>
      </c>
      <c r="O68" s="137">
        <v>0.10001333349848765</v>
      </c>
      <c r="P68" s="137">
        <v>0.10580918792193544</v>
      </c>
      <c r="Q68" s="137">
        <v>1.108430547670024</v>
      </c>
      <c r="R68" s="137">
        <v>0.14637132506234724</v>
      </c>
      <c r="S68" s="137">
        <v>0.73620888229731907</v>
      </c>
      <c r="T68" s="137">
        <v>0.54891713616343751</v>
      </c>
      <c r="U68" s="137"/>
      <c r="V68" s="137">
        <v>1.8953454605095605</v>
      </c>
      <c r="W68" s="137">
        <v>7.2837581360159289</v>
      </c>
      <c r="X68" s="137">
        <v>18.836106316634158</v>
      </c>
      <c r="Y68" s="137">
        <v>9.5071609192295661</v>
      </c>
      <c r="Z68" s="137"/>
      <c r="AA68" s="137">
        <v>13.866352196090041</v>
      </c>
      <c r="AB68" s="137">
        <v>18.650797548692204</v>
      </c>
      <c r="AC68" s="137">
        <v>42.386600204639883</v>
      </c>
      <c r="AD68" s="137">
        <v>48.231750554713628</v>
      </c>
      <c r="AE68" s="137">
        <v>24.344044689048058</v>
      </c>
      <c r="AF68" s="137">
        <v>99.247794638470182</v>
      </c>
      <c r="AG68" s="137">
        <v>105.09294498854393</v>
      </c>
      <c r="AH68" s="137">
        <v>0.57543345824454706</v>
      </c>
      <c r="AI68" s="137">
        <v>0.9541583199250967</v>
      </c>
      <c r="AJ68" s="137">
        <v>13.596990579222107</v>
      </c>
    </row>
    <row r="69" spans="1:36" s="13" customFormat="1" x14ac:dyDescent="0.15">
      <c r="B69" s="13">
        <v>2</v>
      </c>
      <c r="C69" s="129">
        <f>+C68+18</f>
        <v>41491</v>
      </c>
      <c r="D69" s="130">
        <f t="shared" ref="D69:D88" si="2">+C70-C69</f>
        <v>18</v>
      </c>
      <c r="F69" s="14">
        <v>4810</v>
      </c>
      <c r="H69" s="138">
        <v>36.902222222222221</v>
      </c>
      <c r="I69" s="138">
        <v>5.6021443847875307</v>
      </c>
      <c r="J69" s="138">
        <v>4.9505741175162843</v>
      </c>
      <c r="K69" s="138">
        <v>0.53702476371999297</v>
      </c>
      <c r="L69" s="138">
        <v>1.8175454844602008</v>
      </c>
      <c r="M69" s="138">
        <v>13.742737178972932</v>
      </c>
      <c r="N69" s="138">
        <v>19.529017734548479</v>
      </c>
      <c r="O69" s="138">
        <v>9.6052707821390776E-2</v>
      </c>
      <c r="P69" s="138">
        <v>0.11064400660360434</v>
      </c>
      <c r="Q69" s="138">
        <v>1.0681466566859237</v>
      </c>
      <c r="R69" s="138">
        <v>0.14580123762660263</v>
      </c>
      <c r="S69" s="138">
        <v>0.72228756470790578</v>
      </c>
      <c r="T69" s="138">
        <v>0.50262010473777774</v>
      </c>
      <c r="U69" s="138"/>
      <c r="V69" s="138">
        <v>2.0673157700840386</v>
      </c>
      <c r="W69" s="138">
        <v>6.6660749502351404</v>
      </c>
      <c r="X69" s="138">
        <v>17.17821046346883</v>
      </c>
      <c r="Y69" s="138">
        <v>8.3839334208183587</v>
      </c>
      <c r="Z69" s="138"/>
      <c r="AA69" s="138">
        <v>16.006126813678659</v>
      </c>
      <c r="AB69" s="138">
        <v>18.064155893085712</v>
      </c>
      <c r="AC69" s="138">
        <v>41.254784312635699</v>
      </c>
      <c r="AD69" s="138">
        <v>46.550612480795941</v>
      </c>
      <c r="AE69" s="138">
        <v>22.719318555752508</v>
      </c>
      <c r="AF69" s="138">
        <v>98.044385575152589</v>
      </c>
      <c r="AG69" s="138">
        <v>103.34021374331282</v>
      </c>
      <c r="AH69" s="138">
        <v>0.57746145393469284</v>
      </c>
      <c r="AI69" s="138">
        <v>1.1316150918669896</v>
      </c>
      <c r="AJ69" s="138">
        <v>12.170453873135102</v>
      </c>
    </row>
    <row r="70" spans="1:36" s="13" customFormat="1" x14ac:dyDescent="0.15">
      <c r="B70" s="13">
        <v>3</v>
      </c>
      <c r="C70" s="129">
        <f t="shared" ref="C70:C89" si="3">+C69+18</f>
        <v>41509</v>
      </c>
      <c r="D70" s="130">
        <f t="shared" si="2"/>
        <v>18</v>
      </c>
      <c r="F70" s="14">
        <v>4810</v>
      </c>
      <c r="H70" s="138">
        <v>30.328888888888887</v>
      </c>
      <c r="I70" s="138">
        <v>5.5130259913622268</v>
      </c>
      <c r="J70" s="138">
        <v>5.0867775578601311</v>
      </c>
      <c r="K70" s="138">
        <v>0.47456264708680246</v>
      </c>
      <c r="L70" s="138">
        <v>1.8083046842528505</v>
      </c>
      <c r="M70" s="138">
        <v>13.341192261498451</v>
      </c>
      <c r="N70" s="138">
        <v>20.497662558282677</v>
      </c>
      <c r="O70" s="138">
        <v>9.4808152643050592E-2</v>
      </c>
      <c r="P70" s="138">
        <v>0.11423009341535717</v>
      </c>
      <c r="Q70" s="138">
        <v>1.0694566835261681</v>
      </c>
      <c r="R70" s="138">
        <v>0.16515446253172664</v>
      </c>
      <c r="S70" s="138">
        <v>0.71635838640022576</v>
      </c>
      <c r="T70" s="138">
        <v>0.50098832934394011</v>
      </c>
      <c r="U70" s="138"/>
      <c r="V70" s="138">
        <v>1.6720395273358148</v>
      </c>
      <c r="W70" s="138">
        <v>5.2093799047464175</v>
      </c>
      <c r="X70" s="138">
        <v>14.856234857227806</v>
      </c>
      <c r="Y70" s="138">
        <v>6.8554839807452499</v>
      </c>
      <c r="Z70" s="138"/>
      <c r="AA70" s="138">
        <v>15.751502832463506</v>
      </c>
      <c r="AB70" s="138">
        <v>17.176296579248888</v>
      </c>
      <c r="AC70" s="138">
        <v>42.389812982167761</v>
      </c>
      <c r="AD70" s="138">
        <v>48.983775540390624</v>
      </c>
      <c r="AE70" s="138">
        <v>22.603808553160629</v>
      </c>
      <c r="AF70" s="138">
        <v>97.921420947040787</v>
      </c>
      <c r="AG70" s="138">
        <v>104.51538350526366</v>
      </c>
      <c r="AH70" s="138">
        <v>0.52180471729084599</v>
      </c>
      <c r="AI70" s="138">
        <v>1.0837953750982197</v>
      </c>
      <c r="AJ70" s="138">
        <v>13.553244647619326</v>
      </c>
    </row>
    <row r="71" spans="1:36" s="13" customFormat="1" x14ac:dyDescent="0.15">
      <c r="B71" s="13">
        <v>4</v>
      </c>
      <c r="C71" s="129">
        <f t="shared" si="3"/>
        <v>41527</v>
      </c>
      <c r="D71" s="130">
        <f t="shared" si="2"/>
        <v>18</v>
      </c>
      <c r="F71" s="14">
        <v>4810</v>
      </c>
      <c r="H71" s="138">
        <v>33.551111111111112</v>
      </c>
      <c r="I71" s="138">
        <v>5.8022663325042529</v>
      </c>
      <c r="J71" s="138">
        <v>4.9534726740804587</v>
      </c>
      <c r="K71" s="138">
        <v>0.49843964038140426</v>
      </c>
      <c r="L71" s="138">
        <v>1.8365692980342159</v>
      </c>
      <c r="M71" s="138">
        <v>13.465154877197316</v>
      </c>
      <c r="N71" s="138">
        <v>20.438887232602532</v>
      </c>
      <c r="O71" s="138">
        <v>9.5840158415786941E-2</v>
      </c>
      <c r="P71" s="138">
        <v>0.117197515033342</v>
      </c>
      <c r="Q71" s="138">
        <v>1.0739806336759423</v>
      </c>
      <c r="R71" s="138">
        <v>0.1676231073788875</v>
      </c>
      <c r="S71" s="138">
        <v>0.72949756153587342</v>
      </c>
      <c r="T71" s="138">
        <v>0.52855119144304885</v>
      </c>
      <c r="U71" s="138"/>
      <c r="V71" s="138">
        <v>1.9467248241810937</v>
      </c>
      <c r="W71" s="138">
        <v>5.7848191349781688</v>
      </c>
      <c r="X71" s="138">
        <v>16.373447655942929</v>
      </c>
      <c r="Y71" s="138">
        <v>7.7023675727001644</v>
      </c>
      <c r="Z71" s="138"/>
      <c r="AA71" s="138">
        <v>16.57790380715501</v>
      </c>
      <c r="AB71" s="138">
        <v>17.241810907008716</v>
      </c>
      <c r="AC71" s="138">
        <v>41.278938950670486</v>
      </c>
      <c r="AD71" s="138">
        <v>48.801506458963566</v>
      </c>
      <c r="AE71" s="138">
        <v>22.957116225427697</v>
      </c>
      <c r="AF71" s="138">
        <v>98.055769890261914</v>
      </c>
      <c r="AG71" s="138">
        <v>105.57833739855498</v>
      </c>
      <c r="AH71" s="138">
        <v>0.5257513254930597</v>
      </c>
      <c r="AI71" s="138">
        <v>1.1713532534185951</v>
      </c>
      <c r="AJ71" s="138">
        <v>13.581003942774514</v>
      </c>
    </row>
    <row r="72" spans="1:36" s="13" customFormat="1" x14ac:dyDescent="0.15">
      <c r="B72" s="13">
        <v>5</v>
      </c>
      <c r="C72" s="129">
        <f t="shared" si="3"/>
        <v>41545</v>
      </c>
      <c r="D72" s="130">
        <f t="shared" si="2"/>
        <v>18</v>
      </c>
      <c r="F72" s="14">
        <v>4810</v>
      </c>
      <c r="H72" s="138">
        <v>35.388888888888886</v>
      </c>
      <c r="I72" s="138">
        <v>5.2754113540343752</v>
      </c>
      <c r="J72" s="138">
        <v>5.4860162563356027</v>
      </c>
      <c r="K72" s="138">
        <v>0.39683735854761487</v>
      </c>
      <c r="L72" s="138">
        <v>1.6225646368714877</v>
      </c>
      <c r="M72" s="138">
        <v>11.382450803052246</v>
      </c>
      <c r="N72" s="138">
        <v>23.921151105730779</v>
      </c>
      <c r="O72" s="138">
        <v>8.5924886934663811E-2</v>
      </c>
      <c r="P72" s="138">
        <v>0.10304597115737901</v>
      </c>
      <c r="Q72" s="138">
        <v>0.99363563637862973</v>
      </c>
      <c r="R72" s="138">
        <v>0.14586212836284712</v>
      </c>
      <c r="S72" s="138">
        <v>0.6402804676152275</v>
      </c>
      <c r="T72" s="138">
        <v>0.4481233591871151</v>
      </c>
      <c r="U72" s="138"/>
      <c r="V72" s="138">
        <v>1.8669094625110538</v>
      </c>
      <c r="W72" s="138">
        <v>4.9543989300456923</v>
      </c>
      <c r="X72" s="138">
        <v>20.445814468759632</v>
      </c>
      <c r="Y72" s="138">
        <v>7.1775949561606787</v>
      </c>
      <c r="Z72" s="138"/>
      <c r="AA72" s="138">
        <v>15.072603868669644</v>
      </c>
      <c r="AB72" s="138">
        <v>13.999871387884221</v>
      </c>
      <c r="AC72" s="138">
        <v>45.716802136130021</v>
      </c>
      <c r="AD72" s="138">
        <v>57.774671968237591</v>
      </c>
      <c r="AE72" s="138">
        <v>20.282057960893596</v>
      </c>
      <c r="AF72" s="138">
        <v>95.071335353577481</v>
      </c>
      <c r="AG72" s="138">
        <v>107.12920518568505</v>
      </c>
      <c r="AH72" s="138">
        <v>0.3605929940668392</v>
      </c>
      <c r="AI72" s="138">
        <v>0.96161059456249198</v>
      </c>
      <c r="AJ72" s="138">
        <v>15.509241877408325</v>
      </c>
    </row>
    <row r="73" spans="1:36" s="13" customFormat="1" x14ac:dyDescent="0.15">
      <c r="B73" s="13">
        <v>6</v>
      </c>
      <c r="C73" s="129">
        <f t="shared" si="3"/>
        <v>41563</v>
      </c>
      <c r="D73" s="130">
        <f t="shared" si="2"/>
        <v>18</v>
      </c>
      <c r="F73" s="14">
        <v>4810</v>
      </c>
      <c r="H73" s="138">
        <v>31.184444444444441</v>
      </c>
      <c r="I73" s="138">
        <v>4.7867001930825062</v>
      </c>
      <c r="J73" s="138">
        <v>6.0387042925139429</v>
      </c>
      <c r="K73" s="138">
        <v>0.47706716317569975</v>
      </c>
      <c r="L73" s="138">
        <v>1.8653739011775652</v>
      </c>
      <c r="M73" s="138">
        <v>12.743680106003159</v>
      </c>
      <c r="N73" s="138">
        <v>20.934808563785055</v>
      </c>
      <c r="O73" s="138">
        <v>9.8461868305154507E-2</v>
      </c>
      <c r="P73" s="138">
        <v>0.12193592094106941</v>
      </c>
      <c r="Q73" s="138">
        <v>1.1140749142902771</v>
      </c>
      <c r="R73" s="138">
        <v>0.1688000462838733</v>
      </c>
      <c r="S73" s="138">
        <v>0.71561185780377201</v>
      </c>
      <c r="T73" s="138">
        <v>0.50123008385942203</v>
      </c>
      <c r="U73" s="138"/>
      <c r="V73" s="138">
        <v>1.4927058624339289</v>
      </c>
      <c r="W73" s="138">
        <v>4.763063170169259</v>
      </c>
      <c r="X73" s="138">
        <v>15.593876255443515</v>
      </c>
      <c r="Y73" s="138">
        <v>7.2713310986735475</v>
      </c>
      <c r="Z73" s="138"/>
      <c r="AA73" s="138">
        <v>13.676286265950019</v>
      </c>
      <c r="AB73" s="138">
        <v>15.273843273542129</v>
      </c>
      <c r="AC73" s="138">
        <v>50.322535770949521</v>
      </c>
      <c r="AD73" s="138">
        <v>50.005304032990679</v>
      </c>
      <c r="AE73" s="138">
        <v>23.317173764719563</v>
      </c>
      <c r="AF73" s="138">
        <v>102.58983907516122</v>
      </c>
      <c r="AG73" s="138">
        <v>102.2726073372024</v>
      </c>
      <c r="AH73" s="138">
        <v>0.45453045196517061</v>
      </c>
      <c r="AI73" s="138">
        <v>0.79267007642955456</v>
      </c>
      <c r="AJ73" s="138">
        <v>11.705864477072675</v>
      </c>
    </row>
    <row r="74" spans="1:36" s="13" customFormat="1" x14ac:dyDescent="0.15">
      <c r="B74" s="13">
        <v>7</v>
      </c>
      <c r="C74" s="129">
        <f t="shared" si="3"/>
        <v>41581</v>
      </c>
      <c r="D74" s="130">
        <f t="shared" si="2"/>
        <v>18</v>
      </c>
      <c r="F74" s="14">
        <v>4810</v>
      </c>
      <c r="H74" s="138">
        <v>25.439999999999998</v>
      </c>
      <c r="I74" s="138">
        <v>4.6321764344132035</v>
      </c>
      <c r="J74" s="138">
        <v>5.946239429231694</v>
      </c>
      <c r="K74" s="138">
        <v>0.43963438000848742</v>
      </c>
      <c r="L74" s="138">
        <v>1.8148012500877062</v>
      </c>
      <c r="M74" s="138">
        <v>12.984260109958313</v>
      </c>
      <c r="N74" s="138">
        <v>19.399930721425417</v>
      </c>
      <c r="O74" s="138">
        <v>9.4835961893037293E-2</v>
      </c>
      <c r="P74" s="138">
        <v>0.12047268766225125</v>
      </c>
      <c r="Q74" s="138">
        <v>1.0691295087915655</v>
      </c>
      <c r="R74" s="138">
        <v>0.14675961531503293</v>
      </c>
      <c r="S74" s="138">
        <v>0.68965598307053799</v>
      </c>
      <c r="T74" s="138">
        <v>0.49424767416862186</v>
      </c>
      <c r="U74" s="138"/>
      <c r="V74" s="138">
        <v>1.178425684914719</v>
      </c>
      <c r="W74" s="138">
        <v>4.1381557774490076</v>
      </c>
      <c r="X74" s="138">
        <v>11.761249141298675</v>
      </c>
      <c r="Y74" s="138">
        <v>5.771067975278906</v>
      </c>
      <c r="Z74" s="138"/>
      <c r="AA74" s="138">
        <v>13.234789812609154</v>
      </c>
      <c r="AB74" s="138">
        <v>16.26633560318006</v>
      </c>
      <c r="AC74" s="138">
        <v>49.551995243597446</v>
      </c>
      <c r="AD74" s="138">
        <v>46.231325240953915</v>
      </c>
      <c r="AE74" s="138">
        <v>22.685015626096327</v>
      </c>
      <c r="AF74" s="138">
        <v>101.73813628548299</v>
      </c>
      <c r="AG74" s="138">
        <v>98.417466282839456</v>
      </c>
      <c r="AH74" s="138">
        <v>0.52358128230571643</v>
      </c>
      <c r="AI74" s="138">
        <v>0.77900940410193353</v>
      </c>
      <c r="AJ74" s="138">
        <v>12.292500509274104</v>
      </c>
    </row>
    <row r="75" spans="1:36" s="13" customFormat="1" x14ac:dyDescent="0.15">
      <c r="B75" s="13">
        <v>8</v>
      </c>
      <c r="C75" s="129">
        <f t="shared" si="3"/>
        <v>41599</v>
      </c>
      <c r="D75" s="130">
        <f t="shared" si="2"/>
        <v>18</v>
      </c>
      <c r="F75" s="14">
        <v>4810</v>
      </c>
      <c r="H75" s="138">
        <v>28.206666666666671</v>
      </c>
      <c r="I75" s="138">
        <v>4.6244378169541296</v>
      </c>
      <c r="J75" s="138">
        <v>5.1643716892431364</v>
      </c>
      <c r="K75" s="138">
        <v>0.41834950864614123</v>
      </c>
      <c r="L75" s="138">
        <v>2.2921272807134412</v>
      </c>
      <c r="M75" s="138">
        <v>15.118632906862116</v>
      </c>
      <c r="N75" s="138">
        <v>18.398288055817783</v>
      </c>
      <c r="O75" s="138">
        <v>0.11768088791221087</v>
      </c>
      <c r="P75" s="138">
        <v>0.12773359271020723</v>
      </c>
      <c r="Q75" s="138">
        <v>1.307589648761222</v>
      </c>
      <c r="R75" s="138">
        <v>0.17443127631915201</v>
      </c>
      <c r="S75" s="138">
        <v>0.78670547539882474</v>
      </c>
      <c r="T75" s="138">
        <v>0.6352624017103391</v>
      </c>
      <c r="U75" s="138"/>
      <c r="V75" s="138">
        <v>1.3043997602355282</v>
      </c>
      <c r="W75" s="138">
        <v>4.9279693175143215</v>
      </c>
      <c r="X75" s="138">
        <v>12.16569358363596</v>
      </c>
      <c r="Y75" s="138">
        <v>8.081658770582143</v>
      </c>
      <c r="Z75" s="138"/>
      <c r="AA75" s="138">
        <v>13.2126794770118</v>
      </c>
      <c r="AB75" s="138">
        <v>17.470938256373152</v>
      </c>
      <c r="AC75" s="138">
        <v>43.036430743692797</v>
      </c>
      <c r="AD75" s="138">
        <v>43.130561038652658</v>
      </c>
      <c r="AE75" s="138">
        <v>28.651591008918015</v>
      </c>
      <c r="AF75" s="138">
        <v>102.37163948599577</v>
      </c>
      <c r="AG75" s="138">
        <v>102.46576978095563</v>
      </c>
      <c r="AH75" s="138">
        <v>0.60278418361091113</v>
      </c>
      <c r="AI75" s="138">
        <v>0.89545023000307389</v>
      </c>
      <c r="AJ75" s="138">
        <v>12.896339882346162</v>
      </c>
    </row>
    <row r="76" spans="1:36" s="13" customFormat="1" x14ac:dyDescent="0.15">
      <c r="B76" s="13">
        <v>9</v>
      </c>
      <c r="C76" s="129">
        <f t="shared" si="3"/>
        <v>41617</v>
      </c>
      <c r="D76" s="130">
        <f t="shared" si="2"/>
        <v>18</v>
      </c>
      <c r="F76" s="14">
        <v>4810</v>
      </c>
      <c r="H76" s="138">
        <v>16.538888888888888</v>
      </c>
      <c r="I76" s="138">
        <v>4.766597715187106</v>
      </c>
      <c r="J76" s="138">
        <v>5.5127379305582425</v>
      </c>
      <c r="K76" s="138">
        <v>0.44676671585109939</v>
      </c>
      <c r="L76" s="138">
        <v>2.1572460784942336</v>
      </c>
      <c r="M76" s="138">
        <v>14.202848983172069</v>
      </c>
      <c r="N76" s="138">
        <v>19.976580206876452</v>
      </c>
      <c r="O76" s="138">
        <v>0.11224946644867817</v>
      </c>
      <c r="P76" s="138">
        <v>0.13306645926635496</v>
      </c>
      <c r="Q76" s="138">
        <v>1.2529492966203961</v>
      </c>
      <c r="R76" s="138">
        <v>0.19096081754257083</v>
      </c>
      <c r="S76" s="138">
        <v>0.75528894741522268</v>
      </c>
      <c r="T76" s="138">
        <v>0.61812151585341035</v>
      </c>
      <c r="U76" s="138"/>
      <c r="V76" s="138">
        <v>0.78834229989511195</v>
      </c>
      <c r="W76" s="138">
        <v>2.7090967512115696</v>
      </c>
      <c r="X76" s="138">
        <v>7.8137803455600734</v>
      </c>
      <c r="Y76" s="138">
        <v>4.4598066497759259</v>
      </c>
      <c r="Z76" s="138"/>
      <c r="AA76" s="138">
        <v>13.618850614820303</v>
      </c>
      <c r="AB76" s="138">
        <v>16.380161747332298</v>
      </c>
      <c r="AC76" s="138">
        <v>45.939482754652026</v>
      </c>
      <c r="AD76" s="138">
        <v>47.244892919073337</v>
      </c>
      <c r="AE76" s="138">
        <v>26.965575981177921</v>
      </c>
      <c r="AF76" s="138">
        <v>102.90407109798255</v>
      </c>
      <c r="AG76" s="138">
        <v>104.20948126240386</v>
      </c>
      <c r="AH76" s="138">
        <v>0.51593387537543534</v>
      </c>
      <c r="AI76" s="138">
        <v>0.86465160782718742</v>
      </c>
      <c r="AJ76" s="138">
        <v>12.447280583837625</v>
      </c>
    </row>
    <row r="77" spans="1:36" s="13" customFormat="1" x14ac:dyDescent="0.15">
      <c r="B77" s="13">
        <v>10</v>
      </c>
      <c r="C77" s="129">
        <f t="shared" si="3"/>
        <v>41635</v>
      </c>
      <c r="D77" s="130">
        <f t="shared" si="2"/>
        <v>18</v>
      </c>
      <c r="F77" s="14">
        <v>4810</v>
      </c>
      <c r="H77" s="138">
        <v>19.803703703703704</v>
      </c>
      <c r="I77" s="138">
        <v>5.7964354282085315</v>
      </c>
      <c r="J77" s="138">
        <v>4.7044408217218061</v>
      </c>
      <c r="K77" s="138">
        <v>0.42051221931806354</v>
      </c>
      <c r="L77" s="138">
        <v>1.9234392026777167</v>
      </c>
      <c r="M77" s="138">
        <v>12.293612785738921</v>
      </c>
      <c r="N77" s="138">
        <v>22.484219185875695</v>
      </c>
      <c r="O77" s="138">
        <v>0.10256871101593829</v>
      </c>
      <c r="P77" s="138">
        <v>0.11951473154698235</v>
      </c>
      <c r="Q77" s="138">
        <v>1.2603236560690785</v>
      </c>
      <c r="R77" s="138">
        <v>0.19101716051550505</v>
      </c>
      <c r="S77" s="138">
        <v>0.65833253151231552</v>
      </c>
      <c r="T77" s="138">
        <v>0.50278326426531583</v>
      </c>
      <c r="U77" s="138"/>
      <c r="V77" s="138">
        <v>1.1479088975789267</v>
      </c>
      <c r="W77" s="138">
        <v>2.7164902186818933</v>
      </c>
      <c r="X77" s="138">
        <v>10.655630118381339</v>
      </c>
      <c r="Y77" s="138">
        <v>4.7614025077396995</v>
      </c>
      <c r="Z77" s="138"/>
      <c r="AA77" s="138">
        <v>16.561244080595806</v>
      </c>
      <c r="AB77" s="138">
        <v>13.71708171019471</v>
      </c>
      <c r="AC77" s="138">
        <v>39.203673514348388</v>
      </c>
      <c r="AD77" s="138">
        <v>53.806248961342092</v>
      </c>
      <c r="AE77" s="138">
        <v>24.042990033471458</v>
      </c>
      <c r="AF77" s="138">
        <v>93.524989338610368</v>
      </c>
      <c r="AG77" s="138">
        <v>108.12756478560406</v>
      </c>
      <c r="AH77" s="138">
        <v>0.37936716213333466</v>
      </c>
      <c r="AI77" s="138">
        <v>1.2321199581137594</v>
      </c>
      <c r="AJ77" s="138">
        <v>16.081596892816211</v>
      </c>
    </row>
    <row r="78" spans="1:36" s="13" customFormat="1" x14ac:dyDescent="0.15">
      <c r="B78" s="13">
        <v>11</v>
      </c>
      <c r="C78" s="129">
        <f t="shared" si="3"/>
        <v>41653</v>
      </c>
      <c r="D78" s="130">
        <f t="shared" si="2"/>
        <v>18</v>
      </c>
      <c r="F78" s="14">
        <v>4810</v>
      </c>
      <c r="H78" s="138">
        <v>7.666666666666667</v>
      </c>
      <c r="I78" s="138">
        <v>8.0413461830104467</v>
      </c>
      <c r="J78" s="138">
        <v>4.5136030151658275</v>
      </c>
      <c r="K78" s="138">
        <v>0.44616440968606907</v>
      </c>
      <c r="L78" s="138">
        <v>1.2075628344251674</v>
      </c>
      <c r="M78" s="138">
        <v>7.698297181990867</v>
      </c>
      <c r="N78" s="138">
        <v>28.266585489437198</v>
      </c>
      <c r="O78" s="138">
        <v>6.6440656607823473E-2</v>
      </c>
      <c r="P78" s="138">
        <v>4.6381622255285859E-2</v>
      </c>
      <c r="Q78" s="138">
        <v>0.68724564940208255</v>
      </c>
      <c r="R78" s="138">
        <v>0.13599062459467362</v>
      </c>
      <c r="S78" s="138">
        <v>0.47403259540549769</v>
      </c>
      <c r="T78" s="138">
        <v>0.33304974811880045</v>
      </c>
      <c r="U78" s="138"/>
      <c r="V78" s="138">
        <v>0.61650320736413422</v>
      </c>
      <c r="W78" s="138">
        <v>0.65659154103925021</v>
      </c>
      <c r="X78" s="138">
        <v>5.3020374471763843</v>
      </c>
      <c r="Y78" s="138">
        <v>1.1572477163241188</v>
      </c>
      <c r="Z78" s="138"/>
      <c r="AA78" s="138">
        <v>22.975274808601277</v>
      </c>
      <c r="AB78" s="138">
        <v>8.5642374918163053</v>
      </c>
      <c r="AC78" s="138">
        <v>37.613358459715229</v>
      </c>
      <c r="AD78" s="138">
        <v>69.157010180561528</v>
      </c>
      <c r="AE78" s="138">
        <v>15.094535430314593</v>
      </c>
      <c r="AF78" s="138">
        <v>84.247406190447407</v>
      </c>
      <c r="AG78" s="138">
        <v>115.79105791129371</v>
      </c>
      <c r="AH78" s="138">
        <v>0.18428212839471061</v>
      </c>
      <c r="AI78" s="138">
        <v>1.7815802931696267</v>
      </c>
      <c r="AJ78" s="138">
        <v>21.027160264635626</v>
      </c>
    </row>
    <row r="79" spans="1:36" s="13" customFormat="1" x14ac:dyDescent="0.15">
      <c r="B79" s="13">
        <v>12</v>
      </c>
      <c r="C79" s="129">
        <f t="shared" si="3"/>
        <v>41671</v>
      </c>
      <c r="D79" s="130">
        <f t="shared" si="2"/>
        <v>18</v>
      </c>
      <c r="F79" s="14">
        <v>4810</v>
      </c>
      <c r="H79" s="138">
        <v>37.166666666666664</v>
      </c>
      <c r="I79" s="138">
        <v>5.2580524698568656</v>
      </c>
      <c r="J79" s="138">
        <v>5.7031809228888584</v>
      </c>
      <c r="K79" s="138">
        <v>0.45804804613661604</v>
      </c>
      <c r="L79" s="138">
        <v>1.9937215134952579</v>
      </c>
      <c r="M79" s="138">
        <v>13.699664013538786</v>
      </c>
      <c r="N79" s="138">
        <v>20.44723530749491</v>
      </c>
      <c r="O79" s="138">
        <v>0.10324294144155335</v>
      </c>
      <c r="P79" s="138">
        <v>9.6514797435290567E-2</v>
      </c>
      <c r="Q79" s="138">
        <v>1.1461394639931479</v>
      </c>
      <c r="R79" s="138">
        <v>0.15080077730337124</v>
      </c>
      <c r="S79" s="138">
        <v>0.72402653245861281</v>
      </c>
      <c r="T79" s="138">
        <v>0.54559974593948624</v>
      </c>
      <c r="U79" s="138"/>
      <c r="V79" s="138">
        <v>1.954242834630135</v>
      </c>
      <c r="W79" s="138">
        <v>6.1379737021474243</v>
      </c>
      <c r="X79" s="138">
        <v>18.072639686736014</v>
      </c>
      <c r="Y79" s="138">
        <v>9.2624978647800518</v>
      </c>
      <c r="Z79" s="138"/>
      <c r="AA79" s="138">
        <v>15.023007056733903</v>
      </c>
      <c r="AB79" s="138">
        <v>16.51472744972401</v>
      </c>
      <c r="AC79" s="138">
        <v>47.526507690740488</v>
      </c>
      <c r="AD79" s="138">
        <v>48.625936376868204</v>
      </c>
      <c r="AE79" s="138">
        <v>24.921518918690722</v>
      </c>
      <c r="AF79" s="138">
        <v>103.98576111588912</v>
      </c>
      <c r="AG79" s="138">
        <v>105.08518980201684</v>
      </c>
      <c r="AH79" s="138">
        <v>0.50539874617336522</v>
      </c>
      <c r="AI79" s="138">
        <v>0.92195084479162559</v>
      </c>
      <c r="AJ79" s="138">
        <v>13.392469632621721</v>
      </c>
    </row>
    <row r="80" spans="1:36" s="13" customFormat="1" x14ac:dyDescent="0.15">
      <c r="B80" s="13">
        <v>13</v>
      </c>
      <c r="C80" s="129">
        <f t="shared" si="3"/>
        <v>41689</v>
      </c>
      <c r="D80" s="130">
        <f t="shared" si="2"/>
        <v>18</v>
      </c>
      <c r="F80" s="14">
        <v>4810</v>
      </c>
      <c r="H80" s="138">
        <v>43.787037037037038</v>
      </c>
      <c r="I80" s="138">
        <v>5.9089048683257284</v>
      </c>
      <c r="J80" s="138">
        <v>5.3414980939188572</v>
      </c>
      <c r="K80" s="138">
        <v>0.46154185283950033</v>
      </c>
      <c r="L80" s="138">
        <v>1.5237667461480096</v>
      </c>
      <c r="M80" s="138">
        <v>12.19485732210839</v>
      </c>
      <c r="N80" s="138">
        <v>22.232546295841399</v>
      </c>
      <c r="O80" s="138">
        <v>7.9946437052185293E-2</v>
      </c>
      <c r="P80" s="138">
        <v>8.90397340800652E-2</v>
      </c>
      <c r="Q80" s="138">
        <v>0.88714420456646936</v>
      </c>
      <c r="R80" s="138">
        <v>0.17824479923407746</v>
      </c>
      <c r="S80" s="138">
        <v>0.63804490790727453</v>
      </c>
      <c r="T80" s="138">
        <v>0.45223174493780782</v>
      </c>
      <c r="U80" s="138"/>
      <c r="V80" s="138">
        <v>2.5873343631770713</v>
      </c>
      <c r="W80" s="138">
        <v>7.3389614250632258</v>
      </c>
      <c r="X80" s="138">
        <v>23.503417815223845</v>
      </c>
      <c r="Y80" s="138">
        <v>8.3401538686735393</v>
      </c>
      <c r="Z80" s="138"/>
      <c r="AA80" s="138">
        <v>16.882585338073511</v>
      </c>
      <c r="AB80" s="138">
        <v>16.760580120677275</v>
      </c>
      <c r="AC80" s="138">
        <v>44.512484115990475</v>
      </c>
      <c r="AD80" s="138">
        <v>53.676657306918479</v>
      </c>
      <c r="AE80" s="138">
        <v>19.047084326850118</v>
      </c>
      <c r="AF80" s="138">
        <v>97.202733901591387</v>
      </c>
      <c r="AG80" s="138">
        <v>106.3669070925194</v>
      </c>
      <c r="AH80" s="138">
        <v>0.46465895450011241</v>
      </c>
      <c r="AI80" s="138">
        <v>1.1062261493742453</v>
      </c>
      <c r="AJ80" s="138">
        <v>14.936288668012272</v>
      </c>
    </row>
    <row r="81" spans="1:36" s="13" customFormat="1" x14ac:dyDescent="0.15">
      <c r="B81" s="13">
        <v>14</v>
      </c>
      <c r="C81" s="129">
        <f t="shared" si="3"/>
        <v>41707</v>
      </c>
      <c r="D81" s="130">
        <f t="shared" si="2"/>
        <v>18</v>
      </c>
      <c r="F81" s="14">
        <v>4810</v>
      </c>
      <c r="H81" s="138">
        <v>157.64166666666668</v>
      </c>
      <c r="I81" s="138">
        <v>8.85930147776015</v>
      </c>
      <c r="J81" s="138">
        <v>5.0611208461194028</v>
      </c>
      <c r="K81" s="138">
        <v>0.62535137363622051</v>
      </c>
      <c r="L81" s="138">
        <v>0.74168852268034235</v>
      </c>
      <c r="M81" s="138">
        <v>7.7108253503237698</v>
      </c>
      <c r="N81" s="138">
        <v>26.427842669901757</v>
      </c>
      <c r="O81" s="138">
        <v>4.0723552269407041E-2</v>
      </c>
      <c r="P81" s="138">
        <v>2.9846698685979365E-2</v>
      </c>
      <c r="Q81" s="138">
        <v>0.43695894376358219</v>
      </c>
      <c r="R81" s="138">
        <v>6.2442991354118065E-2</v>
      </c>
      <c r="S81" s="138">
        <v>0.44576363021363014</v>
      </c>
      <c r="T81" s="138">
        <v>0.23735759046129784</v>
      </c>
      <c r="U81" s="138"/>
      <c r="V81" s="138">
        <v>13.965950504565731</v>
      </c>
      <c r="W81" s="138">
        <v>19.576259730470831</v>
      </c>
      <c r="X81" s="138">
        <v>102.69171643640824</v>
      </c>
      <c r="Y81" s="138">
        <v>14.615126857858373</v>
      </c>
      <c r="Z81" s="138"/>
      <c r="AA81" s="138">
        <v>25.312289936457574</v>
      </c>
      <c r="AB81" s="138">
        <v>12.418201446616797</v>
      </c>
      <c r="AC81" s="138">
        <v>42.176007050995025</v>
      </c>
      <c r="AD81" s="138">
        <v>65.142496021403957</v>
      </c>
      <c r="AE81" s="138">
        <v>9.2711065335042786</v>
      </c>
      <c r="AF81" s="138">
        <v>89.177604967573672</v>
      </c>
      <c r="AG81" s="138">
        <v>112.1440939379826</v>
      </c>
      <c r="AH81" s="138">
        <v>0.28367759246354368</v>
      </c>
      <c r="AI81" s="138">
        <v>1.7504623475949974</v>
      </c>
      <c r="AJ81" s="138">
        <v>16.528070713195685</v>
      </c>
    </row>
    <row r="82" spans="1:36" s="13" customFormat="1" x14ac:dyDescent="0.15">
      <c r="B82" s="13">
        <v>15</v>
      </c>
      <c r="C82" s="129">
        <f t="shared" si="3"/>
        <v>41725</v>
      </c>
      <c r="D82" s="130">
        <f t="shared" si="2"/>
        <v>18</v>
      </c>
      <c r="F82" s="14">
        <v>4810</v>
      </c>
      <c r="H82" s="138">
        <v>32.297777777777782</v>
      </c>
      <c r="I82" s="138">
        <v>8.5933031743657793</v>
      </c>
      <c r="J82" s="138">
        <v>5.0165027014901753</v>
      </c>
      <c r="K82" s="138">
        <v>0.47240198758643309</v>
      </c>
      <c r="L82" s="138">
        <v>0.67342606149390394</v>
      </c>
      <c r="M82" s="138">
        <v>5.6528520452965338</v>
      </c>
      <c r="N82" s="138">
        <v>29.166078875420386</v>
      </c>
      <c r="O82" s="138">
        <v>3.8102664138281256E-2</v>
      </c>
      <c r="P82" s="138">
        <v>2.1838360598500067E-2</v>
      </c>
      <c r="Q82" s="138">
        <v>0.39232282450754008</v>
      </c>
      <c r="R82" s="138">
        <v>7.8982778460647218E-2</v>
      </c>
      <c r="S82" s="138">
        <v>0.36442697632656396</v>
      </c>
      <c r="T82" s="138">
        <v>0.19403465562266778</v>
      </c>
      <c r="U82" s="138"/>
      <c r="V82" s="138">
        <v>2.7754459630273836</v>
      </c>
      <c r="W82" s="138">
        <v>2.5965358535694203</v>
      </c>
      <c r="X82" s="138">
        <v>23.278111288137985</v>
      </c>
      <c r="Y82" s="138">
        <v>2.7187706604867778</v>
      </c>
      <c r="Z82" s="138"/>
      <c r="AA82" s="138">
        <v>24.552294783902227</v>
      </c>
      <c r="AB82" s="138">
        <v>8.0393637959697184</v>
      </c>
      <c r="AC82" s="138">
        <v>41.804189179084794</v>
      </c>
      <c r="AD82" s="138">
        <v>72.073414611683589</v>
      </c>
      <c r="AE82" s="138">
        <v>8.4178257686737989</v>
      </c>
      <c r="AF82" s="138">
        <v>82.813673527630527</v>
      </c>
      <c r="AG82" s="138">
        <v>113.08289896022933</v>
      </c>
      <c r="AH82" s="138">
        <v>0.16598823639137614</v>
      </c>
      <c r="AI82" s="138">
        <v>1.713006786942046</v>
      </c>
      <c r="AJ82" s="138">
        <v>21.22243477703211</v>
      </c>
    </row>
    <row r="83" spans="1:36" s="13" customFormat="1" x14ac:dyDescent="0.15">
      <c r="B83" s="13">
        <v>16</v>
      </c>
      <c r="C83" s="129">
        <f t="shared" si="3"/>
        <v>41743</v>
      </c>
      <c r="D83" s="130">
        <f t="shared" si="2"/>
        <v>18</v>
      </c>
      <c r="F83" s="14">
        <v>4810</v>
      </c>
      <c r="H83" s="138">
        <v>43.627777777777773</v>
      </c>
      <c r="I83" s="138">
        <v>5.7865227774206351</v>
      </c>
      <c r="J83" s="138">
        <v>5.8360114999164958</v>
      </c>
      <c r="K83" s="138">
        <v>0.46122656212160862</v>
      </c>
      <c r="L83" s="138">
        <v>0.92807792285967716</v>
      </c>
      <c r="M83" s="138">
        <v>11.387013098049701</v>
      </c>
      <c r="N83" s="138">
        <v>23.731548347668582</v>
      </c>
      <c r="O83" s="138">
        <v>4.8291565255495487E-2</v>
      </c>
      <c r="P83" s="138">
        <v>5.7424424932049051E-2</v>
      </c>
      <c r="Q83" s="138">
        <v>0.54621660432476327</v>
      </c>
      <c r="R83" s="138">
        <v>0.10408794123339167</v>
      </c>
      <c r="S83" s="138">
        <v>0.52827026167995772</v>
      </c>
      <c r="T83" s="138">
        <v>0.28617262952783917</v>
      </c>
      <c r="U83" s="138"/>
      <c r="V83" s="138">
        <v>2.524531298393569</v>
      </c>
      <c r="W83" s="138">
        <v>8.5995445045976009</v>
      </c>
      <c r="X83" s="138">
        <v>25.377743223629558</v>
      </c>
      <c r="Y83" s="138">
        <v>5.0612471723729469</v>
      </c>
      <c r="Z83" s="138"/>
      <c r="AA83" s="138">
        <v>16.532922221201815</v>
      </c>
      <c r="AB83" s="138">
        <v>19.711167844487054</v>
      </c>
      <c r="AC83" s="138">
        <v>48.633429165970796</v>
      </c>
      <c r="AD83" s="138">
        <v>58.168773465596857</v>
      </c>
      <c r="AE83" s="138">
        <v>11.600974035745963</v>
      </c>
      <c r="AF83" s="138">
        <v>96.478493267405625</v>
      </c>
      <c r="AG83" s="138">
        <v>106.01383756703169</v>
      </c>
      <c r="AH83" s="138">
        <v>0.50425844072550785</v>
      </c>
      <c r="AI83" s="138">
        <v>0.99152011223820091</v>
      </c>
      <c r="AJ83" s="138">
        <v>14.636935065643719</v>
      </c>
    </row>
    <row r="84" spans="1:36" s="13" customFormat="1" x14ac:dyDescent="0.15">
      <c r="B84" s="13">
        <v>17</v>
      </c>
      <c r="C84" s="129">
        <f t="shared" si="3"/>
        <v>41761</v>
      </c>
      <c r="D84" s="130">
        <f t="shared" si="2"/>
        <v>18</v>
      </c>
      <c r="F84" s="14">
        <v>4810</v>
      </c>
      <c r="H84" s="138">
        <v>55.516666666666673</v>
      </c>
      <c r="I84" s="138">
        <v>4.805004277847071</v>
      </c>
      <c r="J84" s="138">
        <v>5.8780135991387388</v>
      </c>
      <c r="K84" s="138">
        <v>0.42124989751867237</v>
      </c>
      <c r="L84" s="138">
        <v>1.2601743070787208</v>
      </c>
      <c r="M84" s="138">
        <v>12.927555838400444</v>
      </c>
      <c r="N84" s="138">
        <v>21.189259311118967</v>
      </c>
      <c r="O84" s="138">
        <v>6.5684834943080667E-2</v>
      </c>
      <c r="P84" s="138">
        <v>7.6993209314918903E-2</v>
      </c>
      <c r="Q84" s="138">
        <v>0.73824680430448975</v>
      </c>
      <c r="R84" s="138">
        <v>0.1191988044552959</v>
      </c>
      <c r="S84" s="138">
        <v>0.59965347238319688</v>
      </c>
      <c r="T84" s="138">
        <v>0.36537835529313223</v>
      </c>
      <c r="U84" s="138"/>
      <c r="V84" s="138">
        <v>2.6675782082514328</v>
      </c>
      <c r="W84" s="138">
        <v>11.482303035193983</v>
      </c>
      <c r="X84" s="138">
        <v>28.534417690374035</v>
      </c>
      <c r="Y84" s="138">
        <v>8.7450846184983746</v>
      </c>
      <c r="Z84" s="138"/>
      <c r="AA84" s="138">
        <v>13.728583650991633</v>
      </c>
      <c r="AB84" s="138">
        <v>20.682623299658928</v>
      </c>
      <c r="AC84" s="138">
        <v>48.983446659489488</v>
      </c>
      <c r="AD84" s="138">
        <v>51.397930393949011</v>
      </c>
      <c r="AE84" s="138">
        <v>15.75217883848401</v>
      </c>
      <c r="AF84" s="138">
        <v>99.146832448624053</v>
      </c>
      <c r="AG84" s="138">
        <v>101.56131618308359</v>
      </c>
      <c r="AH84" s="138">
        <v>0.59881230640297278</v>
      </c>
      <c r="AI84" s="138">
        <v>0.81745375317796343</v>
      </c>
      <c r="AJ84" s="138">
        <v>13.307631306679266</v>
      </c>
    </row>
    <row r="85" spans="1:36" s="13" customFormat="1" x14ac:dyDescent="0.15">
      <c r="B85" s="13">
        <v>18</v>
      </c>
      <c r="C85" s="129">
        <f t="shared" si="3"/>
        <v>41779</v>
      </c>
      <c r="D85" s="130">
        <f t="shared" si="2"/>
        <v>18</v>
      </c>
      <c r="F85" s="14">
        <v>4810</v>
      </c>
      <c r="H85" s="138">
        <v>20.875555555555554</v>
      </c>
      <c r="I85" s="138">
        <v>5.0294698579272765</v>
      </c>
      <c r="J85" s="138">
        <v>6.3181398044378891</v>
      </c>
      <c r="K85" s="138">
        <v>0.46100990837106115</v>
      </c>
      <c r="L85" s="138">
        <v>1.2254160832294889</v>
      </c>
      <c r="M85" s="138">
        <v>11.591259733231709</v>
      </c>
      <c r="N85" s="138">
        <v>21.882454976348381</v>
      </c>
      <c r="O85" s="138">
        <v>6.4707095100110024E-2</v>
      </c>
      <c r="P85" s="138">
        <v>7.7368333673086875E-2</v>
      </c>
      <c r="Q85" s="138">
        <v>0.72235691535127355</v>
      </c>
      <c r="R85" s="138">
        <v>0.13755248631675587</v>
      </c>
      <c r="S85" s="138">
        <v>0.56973404928392002</v>
      </c>
      <c r="T85" s="138">
        <v>0.35054495070263075</v>
      </c>
      <c r="U85" s="138"/>
      <c r="V85" s="138">
        <v>1.0499297743415297</v>
      </c>
      <c r="W85" s="138">
        <v>3.7076673721783959</v>
      </c>
      <c r="X85" s="138">
        <v>11.100444594715988</v>
      </c>
      <c r="Y85" s="138">
        <v>3.1976551905160604</v>
      </c>
      <c r="Z85" s="138"/>
      <c r="AA85" s="138">
        <v>14.36991387979222</v>
      </c>
      <c r="AB85" s="138">
        <v>17.760808148608458</v>
      </c>
      <c r="AC85" s="138">
        <v>52.651165036982405</v>
      </c>
      <c r="AD85" s="138">
        <v>53.174367336834088</v>
      </c>
      <c r="AE85" s="138">
        <v>15.317701040368611</v>
      </c>
      <c r="AF85" s="138">
        <v>100.09958810575168</v>
      </c>
      <c r="AG85" s="138">
        <v>100.62279040560338</v>
      </c>
      <c r="AH85" s="138">
        <v>0.4970397459220795</v>
      </c>
      <c r="AI85" s="138">
        <v>0.79603649390514508</v>
      </c>
      <c r="AJ85" s="138">
        <v>12.727958179861155</v>
      </c>
    </row>
    <row r="86" spans="1:36" s="19" customFormat="1" x14ac:dyDescent="0.15">
      <c r="B86" s="19">
        <v>19</v>
      </c>
      <c r="C86" s="133">
        <f t="shared" si="3"/>
        <v>41797</v>
      </c>
      <c r="D86" s="134">
        <f t="shared" si="2"/>
        <v>18</v>
      </c>
      <c r="F86" s="135">
        <v>4810</v>
      </c>
    </row>
    <row r="87" spans="1:36" s="19" customFormat="1" x14ac:dyDescent="0.15">
      <c r="B87" s="19">
        <v>20</v>
      </c>
      <c r="C87" s="133">
        <f t="shared" si="3"/>
        <v>41815</v>
      </c>
      <c r="D87" s="134">
        <f t="shared" si="2"/>
        <v>18</v>
      </c>
      <c r="F87" s="135">
        <v>4810</v>
      </c>
    </row>
    <row r="88" spans="1:36" s="19" customFormat="1" x14ac:dyDescent="0.15">
      <c r="B88" s="19">
        <v>21</v>
      </c>
      <c r="C88" s="133">
        <f t="shared" si="3"/>
        <v>41833</v>
      </c>
      <c r="D88" s="134">
        <f t="shared" si="2"/>
        <v>18</v>
      </c>
      <c r="F88" s="135">
        <v>4810</v>
      </c>
    </row>
    <row r="89" spans="1:36" s="19" customFormat="1" x14ac:dyDescent="0.15">
      <c r="C89" s="133">
        <f t="shared" si="3"/>
        <v>41851</v>
      </c>
      <c r="D89" s="136"/>
    </row>
    <row r="90" spans="1:36" x14ac:dyDescent="0.15">
      <c r="A90" s="126" t="s">
        <v>236</v>
      </c>
      <c r="B90" s="126"/>
      <c r="C90" s="126"/>
      <c r="D90" s="127"/>
      <c r="E90" s="127"/>
      <c r="F90" s="128" t="s">
        <v>239</v>
      </c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</row>
    <row r="93" spans="1:36" x14ac:dyDescent="0.15">
      <c r="H93" s="139"/>
      <c r="I93" s="140" t="s">
        <v>168</v>
      </c>
      <c r="J93" s="140"/>
      <c r="K93" s="140"/>
      <c r="L93" s="140"/>
      <c r="M93" s="141"/>
    </row>
    <row r="94" spans="1:36" x14ac:dyDescent="0.15">
      <c r="H94" s="142"/>
      <c r="I94" s="143" t="s">
        <v>169</v>
      </c>
      <c r="J94" s="13"/>
      <c r="K94" s="13"/>
      <c r="L94" s="13" t="s">
        <v>170</v>
      </c>
      <c r="M94" s="144"/>
    </row>
    <row r="95" spans="1:36" x14ac:dyDescent="0.15">
      <c r="H95" s="142"/>
      <c r="I95" s="143" t="s">
        <v>171</v>
      </c>
      <c r="J95" s="13"/>
      <c r="K95" s="13"/>
      <c r="L95" s="13" t="s">
        <v>172</v>
      </c>
      <c r="M95" s="144"/>
    </row>
    <row r="96" spans="1:36" x14ac:dyDescent="0.15">
      <c r="H96" s="142"/>
      <c r="I96" s="143" t="s">
        <v>173</v>
      </c>
      <c r="J96" s="13"/>
      <c r="K96" s="13"/>
      <c r="L96" s="13" t="s">
        <v>174</v>
      </c>
      <c r="M96" s="144"/>
    </row>
    <row r="97" spans="8:13" x14ac:dyDescent="0.15">
      <c r="H97" s="142"/>
      <c r="I97" s="143" t="s">
        <v>175</v>
      </c>
      <c r="J97" s="13"/>
      <c r="K97" s="13"/>
      <c r="L97" s="13" t="s">
        <v>176</v>
      </c>
      <c r="M97" s="144"/>
    </row>
    <row r="98" spans="8:13" x14ac:dyDescent="0.15">
      <c r="H98" s="142"/>
      <c r="I98" s="143" t="s">
        <v>177</v>
      </c>
      <c r="J98" s="13"/>
      <c r="K98" s="13"/>
      <c r="L98" s="13" t="s">
        <v>178</v>
      </c>
      <c r="M98" s="144"/>
    </row>
    <row r="99" spans="8:13" x14ac:dyDescent="0.15">
      <c r="H99" s="142"/>
      <c r="I99" s="143" t="s">
        <v>179</v>
      </c>
      <c r="J99" s="13"/>
      <c r="K99" s="13"/>
      <c r="L99" s="13" t="s">
        <v>180</v>
      </c>
      <c r="M99" s="144"/>
    </row>
    <row r="100" spans="8:13" x14ac:dyDescent="0.15">
      <c r="H100" s="142"/>
      <c r="I100" s="143" t="s">
        <v>181</v>
      </c>
      <c r="J100" s="13"/>
      <c r="K100" s="13"/>
      <c r="L100" s="13" t="s">
        <v>182</v>
      </c>
      <c r="M100" s="144"/>
    </row>
    <row r="101" spans="8:13" x14ac:dyDescent="0.15">
      <c r="H101" s="142"/>
      <c r="I101" s="143" t="s">
        <v>183</v>
      </c>
      <c r="J101" s="13"/>
      <c r="K101" s="13"/>
      <c r="L101" s="13" t="s">
        <v>184</v>
      </c>
      <c r="M101" s="144"/>
    </row>
    <row r="102" spans="8:13" x14ac:dyDescent="0.15">
      <c r="H102" s="142"/>
      <c r="I102" s="143" t="s">
        <v>185</v>
      </c>
      <c r="J102" s="13"/>
      <c r="K102" s="13"/>
      <c r="L102" s="13" t="s">
        <v>186</v>
      </c>
      <c r="M102" s="144"/>
    </row>
    <row r="103" spans="8:13" x14ac:dyDescent="0.15">
      <c r="H103" s="142"/>
      <c r="I103" s="143" t="s">
        <v>187</v>
      </c>
      <c r="J103" s="13"/>
      <c r="K103" s="13"/>
      <c r="L103" s="13" t="s">
        <v>188</v>
      </c>
      <c r="M103" s="144"/>
    </row>
    <row r="104" spans="8:13" x14ac:dyDescent="0.15">
      <c r="H104" s="142"/>
      <c r="I104" s="143" t="s">
        <v>189</v>
      </c>
      <c r="J104" s="13"/>
      <c r="K104" s="13"/>
      <c r="L104" s="13" t="s">
        <v>190</v>
      </c>
      <c r="M104" s="144"/>
    </row>
    <row r="105" spans="8:13" x14ac:dyDescent="0.15">
      <c r="H105" s="142"/>
      <c r="I105" s="143" t="s">
        <v>191</v>
      </c>
      <c r="J105" s="13"/>
      <c r="K105" s="13"/>
      <c r="L105" s="13" t="s">
        <v>192</v>
      </c>
      <c r="M105" s="144"/>
    </row>
    <row r="106" spans="8:13" x14ac:dyDescent="0.15">
      <c r="H106" s="142"/>
      <c r="I106" s="143" t="s">
        <v>193</v>
      </c>
      <c r="J106" s="13"/>
      <c r="K106" s="13"/>
      <c r="L106" s="13" t="s">
        <v>194</v>
      </c>
      <c r="M106" s="144"/>
    </row>
    <row r="107" spans="8:13" x14ac:dyDescent="0.15">
      <c r="H107" s="142"/>
      <c r="I107" s="143" t="s">
        <v>195</v>
      </c>
      <c r="J107" s="13"/>
      <c r="K107" s="13"/>
      <c r="L107" s="13" t="s">
        <v>196</v>
      </c>
      <c r="M107" s="144"/>
    </row>
    <row r="108" spans="8:13" x14ac:dyDescent="0.15">
      <c r="H108" s="145"/>
      <c r="I108" s="124"/>
      <c r="J108" s="124"/>
      <c r="K108" s="124"/>
      <c r="L108" s="124"/>
      <c r="M108" s="146"/>
    </row>
  </sheetData>
  <phoneticPr fontId="1"/>
  <pageMargins left="0.7" right="0.7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2010</vt:lpstr>
      <vt:lpstr>2010-2011</vt:lpstr>
      <vt:lpstr>2011-2012</vt:lpstr>
      <vt:lpstr>2012-2013</vt:lpstr>
      <vt:lpstr>2013-2014</vt:lpstr>
    </vt:vector>
  </TitlesOfParts>
  <Company>海洋研究開発機構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本多 牧生</dc:creator>
  <cp:lastModifiedBy>sasaoka01</cp:lastModifiedBy>
  <dcterms:created xsi:type="dcterms:W3CDTF">2012-08-06T10:14:02Z</dcterms:created>
  <dcterms:modified xsi:type="dcterms:W3CDTF">2015-04-07T07:12:07Z</dcterms:modified>
</cp:coreProperties>
</file>